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120" activeTab="0"/>
  </bookViews>
  <sheets>
    <sheet name="Lot" sheetId="1" r:id="rId1"/>
  </sheets>
  <definedNames>
    <definedName name="_xlnm.Print_Area" localSheetId="0">'Lot'!$A$1:$AL$48</definedName>
  </definedNames>
  <calcPr fullCalcOnLoad="1"/>
</workbook>
</file>

<file path=xl/sharedStrings.xml><?xml version="1.0" encoding="utf-8"?>
<sst xmlns="http://schemas.openxmlformats.org/spreadsheetml/2006/main" count="258" uniqueCount="84">
  <si>
    <t>Cat</t>
  </si>
  <si>
    <t>Nume</t>
  </si>
  <si>
    <t>Prenume</t>
  </si>
  <si>
    <t>Cl.</t>
  </si>
  <si>
    <t>Club</t>
  </si>
  <si>
    <t>Loc</t>
  </si>
  <si>
    <t>Med.pond.</t>
  </si>
  <si>
    <t>Part</t>
  </si>
  <si>
    <t>Probe teren</t>
  </si>
  <si>
    <t>Norma</t>
  </si>
  <si>
    <t>Stadion</t>
  </si>
  <si>
    <t>UNF</t>
  </si>
  <si>
    <t>C.S. UNEFS Bucuresti</t>
  </si>
  <si>
    <t>SAT</t>
  </si>
  <si>
    <t>C.S. SAT Carpati M.Ciuc</t>
  </si>
  <si>
    <t>ANGHEL</t>
  </si>
  <si>
    <t>Andra</t>
  </si>
  <si>
    <t>UCR</t>
  </si>
  <si>
    <t>C.S. Universitatea Craiova</t>
  </si>
  <si>
    <t>TRV</t>
  </si>
  <si>
    <t>C.S. TranSilva-Vointa Cluj</t>
  </si>
  <si>
    <t>UNA</t>
  </si>
  <si>
    <t>C.S. Unirea Alba Iulia</t>
  </si>
  <si>
    <t>SBS</t>
  </si>
  <si>
    <t>C.S. Spria Baia Sprie</t>
  </si>
  <si>
    <t>BOGYA</t>
  </si>
  <si>
    <t>Vasile</t>
  </si>
  <si>
    <t>Paul</t>
  </si>
  <si>
    <t>PRICOP</t>
  </si>
  <si>
    <t>ATR</t>
  </si>
  <si>
    <t>Clubul Atletic Roman</t>
  </si>
  <si>
    <t>Tamas</t>
  </si>
  <si>
    <t>Ionut</t>
  </si>
  <si>
    <t>M20</t>
  </si>
  <si>
    <t>GYORGY</t>
  </si>
  <si>
    <t>Szabolcs</t>
  </si>
  <si>
    <t>BARKASZ</t>
  </si>
  <si>
    <t>DANIEL</t>
  </si>
  <si>
    <t>HRENIUC</t>
  </si>
  <si>
    <t>SEU</t>
  </si>
  <si>
    <t>Stiinta El. BM - CSU Craiova</t>
  </si>
  <si>
    <t>CN Semimaraton</t>
  </si>
  <si>
    <t>MD - Bihorului</t>
  </si>
  <si>
    <t xml:space="preserve"> MD - Beograd</t>
  </si>
  <si>
    <t>MD+  - Beograd</t>
  </si>
  <si>
    <t>SP - CN Parc1</t>
  </si>
  <si>
    <t>SP - CN Parc2</t>
  </si>
  <si>
    <t>SP - Brown</t>
  </si>
  <si>
    <t>MD - Brown</t>
  </si>
  <si>
    <t>MD - Cika D.</t>
  </si>
  <si>
    <t>SP - Variant 5</t>
  </si>
  <si>
    <t>MD - Variant 5</t>
  </si>
  <si>
    <t>LD - Variant 5</t>
  </si>
  <si>
    <t>Srint</t>
  </si>
  <si>
    <t>MINOIU</t>
  </si>
  <si>
    <t>Veronica</t>
  </si>
  <si>
    <t>MAIORESCU</t>
  </si>
  <si>
    <t>Irina</t>
  </si>
  <si>
    <t>MSU</t>
  </si>
  <si>
    <t>Mentor Silva Buc.-Unirea Alba</t>
  </si>
  <si>
    <t>POPESCU</t>
  </si>
  <si>
    <t>Adina</t>
  </si>
  <si>
    <t>DANILA</t>
  </si>
  <si>
    <t>Andreea</t>
  </si>
  <si>
    <t>HEPCAL</t>
  </si>
  <si>
    <t>Andrea</t>
  </si>
  <si>
    <t>F21</t>
  </si>
  <si>
    <t>F20</t>
  </si>
  <si>
    <t>ZINCA</t>
  </si>
  <si>
    <t>VCU</t>
  </si>
  <si>
    <t>C.S. Unirea Alba - Vointa Cluj</t>
  </si>
  <si>
    <t>SUCIU</t>
  </si>
  <si>
    <t>Simion</t>
  </si>
  <si>
    <t>MUTIU</t>
  </si>
  <si>
    <t>Ovidiu</t>
  </si>
  <si>
    <t>M21</t>
  </si>
  <si>
    <t>MD</t>
  </si>
  <si>
    <t>LD</t>
  </si>
  <si>
    <t>3 din 4</t>
  </si>
  <si>
    <t>Media 4</t>
  </si>
  <si>
    <t>O.M.Relay - Variant 5</t>
  </si>
  <si>
    <t>5 din 7</t>
  </si>
  <si>
    <t>`</t>
  </si>
  <si>
    <t>Media 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</si>
</sst>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hh:mm:ss"/>
    <numFmt numFmtId="174" formatCode="[$-F400]h:mm:ss\ AM/PM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C00000"/>
      <name val="Calibri"/>
      <family val="2"/>
    </font>
    <font>
      <sz val="9"/>
      <color rgb="FF538ED5"/>
      <name val="Calibri"/>
      <family val="2"/>
    </font>
    <font>
      <b/>
      <sz val="9"/>
      <color rgb="FF538ED5"/>
      <name val="Calibri"/>
      <family val="2"/>
    </font>
    <font>
      <b/>
      <sz val="9"/>
      <color rgb="FFFF0000"/>
      <name val="Calibri"/>
      <family val="2"/>
    </font>
    <font>
      <sz val="9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dotted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dotted"/>
      <bottom style="medium"/>
    </border>
    <border>
      <left/>
      <right style="dotted"/>
      <top style="dotted"/>
      <bottom style="medium"/>
    </border>
    <border>
      <left/>
      <right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medium"/>
      <top style="medium"/>
      <bottom style="dotted"/>
    </border>
    <border>
      <left style="medium"/>
      <right style="medium"/>
      <top style="medium"/>
      <bottom style="dotted"/>
    </border>
    <border>
      <left/>
      <right style="dotted"/>
      <top style="medium"/>
      <bottom style="dotted"/>
    </border>
    <border>
      <left/>
      <right/>
      <top style="medium"/>
      <bottom style="dotted"/>
    </border>
    <border>
      <left style="thin"/>
      <right style="medium"/>
      <top style="medium"/>
      <bottom style="dotted"/>
    </border>
    <border>
      <left/>
      <right style="medium"/>
      <top style="medium"/>
      <bottom style="dotted"/>
    </border>
    <border>
      <left style="thin"/>
      <right/>
      <top style="medium"/>
      <bottom style="dotted"/>
    </border>
    <border>
      <left/>
      <right style="dotted"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thin"/>
      <right/>
      <top style="dotted"/>
      <bottom style="dotted"/>
    </border>
    <border>
      <left style="dotted"/>
      <right style="medium"/>
      <top style="dotted"/>
      <bottom style="dotted"/>
    </border>
    <border>
      <left/>
      <right style="thin"/>
      <top style="dotted"/>
      <bottom style="medium"/>
    </border>
    <border>
      <left/>
      <right style="thin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medium"/>
      <bottom style="medium"/>
    </border>
    <border>
      <left/>
      <right style="medium"/>
      <top style="dotted"/>
      <bottom style="medium"/>
    </border>
    <border>
      <left/>
      <right style="thin"/>
      <top style="medium"/>
      <bottom style="dotted"/>
    </border>
    <border>
      <left style="dotted"/>
      <right style="thin"/>
      <top style="dotted"/>
      <bottom style="dotted"/>
    </border>
    <border>
      <left/>
      <right style="dotted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 diagonalUp="1">
      <left style="thin"/>
      <right style="medium"/>
      <top style="medium"/>
      <bottom style="dotted"/>
      <diagonal style="thin"/>
    </border>
    <border diagonalUp="1">
      <left style="thin"/>
      <right style="medium"/>
      <top style="dotted"/>
      <bottom style="dotted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10" fontId="46" fillId="0" borderId="0" xfId="0" applyNumberFormat="1" applyFont="1" applyAlignment="1">
      <alignment horizontal="center"/>
    </xf>
    <xf numFmtId="10" fontId="47" fillId="0" borderId="0" xfId="0" applyNumberFormat="1" applyFont="1" applyAlignment="1">
      <alignment horizontal="center"/>
    </xf>
    <xf numFmtId="10" fontId="48" fillId="0" borderId="0" xfId="0" applyNumberFormat="1" applyFont="1" applyAlignment="1">
      <alignment horizontal="center"/>
    </xf>
    <xf numFmtId="172" fontId="45" fillId="0" borderId="0" xfId="0" applyNumberFormat="1" applyFont="1" applyAlignment="1">
      <alignment horizontal="center"/>
    </xf>
    <xf numFmtId="10" fontId="48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10" fontId="23" fillId="0" borderId="12" xfId="0" applyNumberFormat="1" applyFont="1" applyBorder="1" applyAlignment="1">
      <alignment horizontal="center"/>
    </xf>
    <xf numFmtId="10" fontId="24" fillId="0" borderId="12" xfId="0" applyNumberFormat="1" applyFont="1" applyBorder="1" applyAlignment="1">
      <alignment horizontal="center"/>
    </xf>
    <xf numFmtId="10" fontId="23" fillId="0" borderId="13" xfId="0" applyNumberFormat="1" applyFont="1" applyBorder="1" applyAlignment="1">
      <alignment horizontal="center"/>
    </xf>
    <xf numFmtId="172" fontId="45" fillId="0" borderId="11" xfId="0" applyNumberFormat="1" applyFont="1" applyBorder="1" applyAlignment="1">
      <alignment horizontal="centerContinuous"/>
    </xf>
    <xf numFmtId="0" fontId="45" fillId="0" borderId="11" xfId="0" applyFont="1" applyBorder="1" applyAlignment="1">
      <alignment horizontal="centerContinuous"/>
    </xf>
    <xf numFmtId="10" fontId="48" fillId="0" borderId="14" xfId="0" applyNumberFormat="1" applyFont="1" applyBorder="1" applyAlignment="1">
      <alignment horizontal="centerContinuous"/>
    </xf>
    <xf numFmtId="0" fontId="45" fillId="0" borderId="15" xfId="0" applyFont="1" applyBorder="1" applyAlignment="1">
      <alignment horizontal="centerContinuous"/>
    </xf>
    <xf numFmtId="0" fontId="45" fillId="0" borderId="12" xfId="0" applyFont="1" applyBorder="1" applyAlignment="1">
      <alignment horizontal="centerContinuous"/>
    </xf>
    <xf numFmtId="0" fontId="45" fillId="0" borderId="16" xfId="0" applyNumberFormat="1" applyFont="1" applyBorder="1" applyAlignment="1">
      <alignment horizontal="centerContinuous"/>
    </xf>
    <xf numFmtId="172" fontId="23" fillId="0" borderId="17" xfId="0" applyNumberFormat="1" applyFont="1" applyBorder="1" applyAlignment="1">
      <alignment horizontal="centerContinuous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/>
    </xf>
    <xf numFmtId="0" fontId="44" fillId="0" borderId="19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4" fillId="0" borderId="20" xfId="0" applyFont="1" applyBorder="1" applyAlignment="1">
      <alignment/>
    </xf>
    <xf numFmtId="10" fontId="48" fillId="0" borderId="21" xfId="0" applyNumberFormat="1" applyFont="1" applyBorder="1" applyAlignment="1">
      <alignment horizontal="center"/>
    </xf>
    <xf numFmtId="172" fontId="45" fillId="0" borderId="19" xfId="0" applyNumberFormat="1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10" fontId="48" fillId="0" borderId="22" xfId="0" applyNumberFormat="1" applyFont="1" applyBorder="1" applyAlignment="1">
      <alignment horizontal="center"/>
    </xf>
    <xf numFmtId="172" fontId="23" fillId="0" borderId="23" xfId="0" applyNumberFormat="1" applyFont="1" applyBorder="1" applyAlignment="1">
      <alignment horizontal="center"/>
    </xf>
    <xf numFmtId="172" fontId="23" fillId="0" borderId="24" xfId="0" applyNumberFormat="1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4" fillId="0" borderId="26" xfId="0" applyFont="1" applyBorder="1" applyAlignment="1">
      <alignment/>
    </xf>
    <xf numFmtId="0" fontId="45" fillId="0" borderId="26" xfId="0" applyFont="1" applyBorder="1" applyAlignment="1">
      <alignment horizontal="center"/>
    </xf>
    <xf numFmtId="0" fontId="44" fillId="0" borderId="27" xfId="0" applyFont="1" applyBorder="1" applyAlignment="1">
      <alignment/>
    </xf>
    <xf numFmtId="10" fontId="48" fillId="0" borderId="28" xfId="0" applyNumberFormat="1" applyFont="1" applyBorder="1" applyAlignment="1">
      <alignment horizontal="center"/>
    </xf>
    <xf numFmtId="172" fontId="45" fillId="0" borderId="26" xfId="0" applyNumberFormat="1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10" fontId="48" fillId="0" borderId="29" xfId="0" applyNumberFormat="1" applyFont="1" applyBorder="1" applyAlignment="1">
      <alignment/>
    </xf>
    <xf numFmtId="10" fontId="48" fillId="0" borderId="30" xfId="0" applyNumberFormat="1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4" fillId="0" borderId="32" xfId="0" applyFont="1" applyBorder="1" applyAlignment="1">
      <alignment/>
    </xf>
    <xf numFmtId="10" fontId="48" fillId="0" borderId="33" xfId="0" applyNumberFormat="1" applyFont="1" applyBorder="1" applyAlignment="1">
      <alignment/>
    </xf>
    <xf numFmtId="172" fontId="45" fillId="0" borderId="34" xfId="0" applyNumberFormat="1" applyFont="1" applyBorder="1" applyAlignment="1">
      <alignment horizontal="center"/>
    </xf>
    <xf numFmtId="172" fontId="45" fillId="0" borderId="35" xfId="0" applyNumberFormat="1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31" xfId="0" applyFont="1" applyBorder="1" applyAlignment="1">
      <alignment/>
    </xf>
    <xf numFmtId="0" fontId="44" fillId="0" borderId="31" xfId="0" applyFont="1" applyBorder="1" applyAlignment="1">
      <alignment/>
    </xf>
    <xf numFmtId="172" fontId="45" fillId="0" borderId="31" xfId="0" applyNumberFormat="1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10" fontId="48" fillId="0" borderId="37" xfId="0" applyNumberFormat="1" applyFont="1" applyBorder="1" applyAlignment="1">
      <alignment horizontal="center"/>
    </xf>
    <xf numFmtId="0" fontId="44" fillId="0" borderId="32" xfId="0" applyFont="1" applyBorder="1" applyAlignment="1">
      <alignment horizontal="center"/>
    </xf>
    <xf numFmtId="10" fontId="48" fillId="0" borderId="38" xfId="0" applyNumberFormat="1" applyFont="1" applyBorder="1" applyAlignment="1">
      <alignment horizontal="center"/>
    </xf>
    <xf numFmtId="172" fontId="23" fillId="0" borderId="39" xfId="0" applyNumberFormat="1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172" fontId="45" fillId="0" borderId="42" xfId="0" applyNumberFormat="1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33" borderId="43" xfId="0" applyFont="1" applyFill="1" applyBorder="1" applyAlignment="1">
      <alignment horizontal="center"/>
    </xf>
    <xf numFmtId="0" fontId="44" fillId="33" borderId="34" xfId="0" applyFont="1" applyFill="1" applyBorder="1" applyAlignment="1">
      <alignment horizontal="center"/>
    </xf>
    <xf numFmtId="0" fontId="44" fillId="33" borderId="42" xfId="0" applyFont="1" applyFill="1" applyBorder="1" applyAlignment="1">
      <alignment horizontal="center"/>
    </xf>
    <xf numFmtId="0" fontId="44" fillId="33" borderId="35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0" borderId="41" xfId="0" applyFont="1" applyBorder="1" applyAlignment="1">
      <alignment horizontal="center"/>
    </xf>
    <xf numFmtId="10" fontId="48" fillId="0" borderId="44" xfId="0" applyNumberFormat="1" applyFont="1" applyBorder="1" applyAlignment="1">
      <alignment/>
    </xf>
    <xf numFmtId="0" fontId="44" fillId="0" borderId="45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5" fillId="0" borderId="14" xfId="0" applyFont="1" applyBorder="1" applyAlignment="1">
      <alignment horizontal="centerContinuous"/>
    </xf>
    <xf numFmtId="0" fontId="45" fillId="33" borderId="15" xfId="0" applyFont="1" applyFill="1" applyBorder="1" applyAlignment="1">
      <alignment horizontal="centerContinuous"/>
    </xf>
    <xf numFmtId="0" fontId="44" fillId="33" borderId="0" xfId="0" applyFont="1" applyFill="1" applyAlignment="1">
      <alignment/>
    </xf>
    <xf numFmtId="172" fontId="45" fillId="10" borderId="34" xfId="0" applyNumberFormat="1" applyFont="1" applyFill="1" applyBorder="1" applyAlignment="1">
      <alignment horizontal="center"/>
    </xf>
    <xf numFmtId="172" fontId="45" fillId="10" borderId="42" xfId="0" applyNumberFormat="1" applyFont="1" applyFill="1" applyBorder="1" applyAlignment="1">
      <alignment horizontal="center"/>
    </xf>
    <xf numFmtId="172" fontId="45" fillId="10" borderId="35" xfId="0" applyNumberFormat="1" applyFont="1" applyFill="1" applyBorder="1" applyAlignment="1">
      <alignment horizontal="center"/>
    </xf>
    <xf numFmtId="10" fontId="48" fillId="0" borderId="27" xfId="0" applyNumberFormat="1" applyFont="1" applyBorder="1" applyAlignment="1">
      <alignment horizontal="center"/>
    </xf>
    <xf numFmtId="10" fontId="48" fillId="0" borderId="32" xfId="0" applyNumberFormat="1" applyFont="1" applyBorder="1" applyAlignment="1">
      <alignment horizontal="center"/>
    </xf>
    <xf numFmtId="10" fontId="48" fillId="0" borderId="20" xfId="0" applyNumberFormat="1" applyFont="1" applyBorder="1" applyAlignment="1">
      <alignment horizontal="center"/>
    </xf>
    <xf numFmtId="10" fontId="46" fillId="0" borderId="28" xfId="0" applyNumberFormat="1" applyFont="1" applyBorder="1" applyAlignment="1">
      <alignment horizontal="center"/>
    </xf>
    <xf numFmtId="10" fontId="46" fillId="0" borderId="37" xfId="0" applyNumberFormat="1" applyFont="1" applyBorder="1" applyAlignment="1">
      <alignment horizontal="center"/>
    </xf>
    <xf numFmtId="10" fontId="46" fillId="0" borderId="21" xfId="0" applyNumberFormat="1" applyFont="1" applyBorder="1" applyAlignment="1">
      <alignment horizontal="center"/>
    </xf>
    <xf numFmtId="10" fontId="49" fillId="0" borderId="27" xfId="0" applyNumberFormat="1" applyFont="1" applyBorder="1" applyAlignment="1">
      <alignment horizontal="center"/>
    </xf>
    <xf numFmtId="10" fontId="49" fillId="0" borderId="32" xfId="0" applyNumberFormat="1" applyFont="1" applyBorder="1" applyAlignment="1">
      <alignment horizontal="center"/>
    </xf>
    <xf numFmtId="10" fontId="49" fillId="0" borderId="20" xfId="0" applyNumberFormat="1" applyFont="1" applyBorder="1" applyAlignment="1">
      <alignment horizontal="center"/>
    </xf>
    <xf numFmtId="0" fontId="45" fillId="0" borderId="14" xfId="0" applyNumberFormat="1" applyFont="1" applyBorder="1" applyAlignment="1">
      <alignment horizontal="centerContinuous"/>
    </xf>
    <xf numFmtId="0" fontId="45" fillId="34" borderId="31" xfId="0" applyFont="1" applyFill="1" applyBorder="1" applyAlignment="1">
      <alignment/>
    </xf>
    <xf numFmtId="0" fontId="44" fillId="0" borderId="46" xfId="0" applyFont="1" applyBorder="1" applyAlignment="1">
      <alignment horizontal="center"/>
    </xf>
    <xf numFmtId="10" fontId="48" fillId="0" borderId="33" xfId="0" applyNumberFormat="1" applyFont="1" applyBorder="1" applyAlignment="1">
      <alignment horizontal="center"/>
    </xf>
    <xf numFmtId="172" fontId="45" fillId="0" borderId="47" xfId="0" applyNumberFormat="1" applyFont="1" applyBorder="1" applyAlignment="1">
      <alignment horizontal="center"/>
    </xf>
    <xf numFmtId="10" fontId="48" fillId="0" borderId="48" xfId="0" applyNumberFormat="1" applyFont="1" applyBorder="1" applyAlignment="1">
      <alignment horizontal="center"/>
    </xf>
    <xf numFmtId="0" fontId="44" fillId="0" borderId="49" xfId="0" applyFont="1" applyBorder="1" applyAlignment="1">
      <alignment horizontal="center"/>
    </xf>
    <xf numFmtId="0" fontId="44" fillId="0" borderId="50" xfId="0" applyFont="1" applyBorder="1" applyAlignment="1">
      <alignment horizontal="center"/>
    </xf>
    <xf numFmtId="10" fontId="48" fillId="0" borderId="51" xfId="0" applyNumberFormat="1" applyFont="1" applyBorder="1" applyAlignment="1">
      <alignment/>
    </xf>
    <xf numFmtId="172" fontId="45" fillId="10" borderId="52" xfId="0" applyNumberFormat="1" applyFont="1" applyFill="1" applyBorder="1" applyAlignment="1">
      <alignment horizontal="center"/>
    </xf>
    <xf numFmtId="10" fontId="48" fillId="0" borderId="29" xfId="0" applyNumberFormat="1" applyFont="1" applyBorder="1" applyAlignment="1">
      <alignment/>
    </xf>
    <xf numFmtId="10" fontId="48" fillId="0" borderId="33" xfId="0" applyNumberFormat="1" applyFont="1" applyBorder="1" applyAlignment="1">
      <alignment/>
    </xf>
    <xf numFmtId="10" fontId="48" fillId="0" borderId="44" xfId="0" applyNumberFormat="1" applyFont="1" applyBorder="1" applyAlignment="1">
      <alignment/>
    </xf>
    <xf numFmtId="10" fontId="48" fillId="0" borderId="28" xfId="0" applyNumberFormat="1" applyFont="1" applyBorder="1" applyAlignment="1">
      <alignment/>
    </xf>
    <xf numFmtId="10" fontId="48" fillId="0" borderId="37" xfId="0" applyNumberFormat="1" applyFont="1" applyBorder="1" applyAlignment="1">
      <alignment/>
    </xf>
    <xf numFmtId="10" fontId="48" fillId="0" borderId="21" xfId="0" applyNumberFormat="1" applyFont="1" applyBorder="1" applyAlignment="1">
      <alignment/>
    </xf>
    <xf numFmtId="10" fontId="48" fillId="0" borderId="53" xfId="0" applyNumberFormat="1" applyFont="1" applyBorder="1" applyAlignment="1">
      <alignment horizontal="center"/>
    </xf>
    <xf numFmtId="10" fontId="48" fillId="0" borderId="54" xfId="0" applyNumberFormat="1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4" fillId="35" borderId="34" xfId="0" applyFont="1" applyFill="1" applyBorder="1" applyAlignment="1">
      <alignment horizontal="center"/>
    </xf>
    <xf numFmtId="0" fontId="44" fillId="35" borderId="42" xfId="0" applyFont="1" applyFill="1" applyBorder="1" applyAlignment="1">
      <alignment horizontal="center"/>
    </xf>
    <xf numFmtId="10" fontId="48" fillId="0" borderId="54" xfId="0" applyNumberFormat="1" applyFont="1" applyBorder="1" applyAlignment="1">
      <alignment/>
    </xf>
    <xf numFmtId="21" fontId="45" fillId="0" borderId="32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4" fillId="36" borderId="42" xfId="0" applyFont="1" applyFill="1" applyBorder="1" applyAlignment="1">
      <alignment horizontal="center"/>
    </xf>
    <xf numFmtId="0" fontId="44" fillId="36" borderId="35" xfId="0" applyFont="1" applyFill="1" applyBorder="1" applyAlignment="1">
      <alignment horizontal="center"/>
    </xf>
    <xf numFmtId="0" fontId="45" fillId="37" borderId="26" xfId="0" applyFont="1" applyFill="1" applyBorder="1" applyAlignment="1">
      <alignment/>
    </xf>
    <xf numFmtId="0" fontId="45" fillId="38" borderId="31" xfId="0" applyFont="1" applyFill="1" applyBorder="1" applyAlignment="1">
      <alignment/>
    </xf>
    <xf numFmtId="0" fontId="50" fillId="0" borderId="27" xfId="0" applyFont="1" applyBorder="1" applyAlignment="1">
      <alignment horizontal="center"/>
    </xf>
    <xf numFmtId="10" fontId="46" fillId="0" borderId="3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Continuous"/>
    </xf>
    <xf numFmtId="0" fontId="45" fillId="0" borderId="31" xfId="0" applyFont="1" applyBorder="1" applyAlignment="1">
      <alignment/>
    </xf>
    <xf numFmtId="172" fontId="45" fillId="0" borderId="31" xfId="0" applyNumberFormat="1" applyFont="1" applyBorder="1" applyAlignment="1">
      <alignment horizontal="center"/>
    </xf>
    <xf numFmtId="0" fontId="45" fillId="0" borderId="19" xfId="0" applyFont="1" applyBorder="1" applyAlignment="1">
      <alignment/>
    </xf>
    <xf numFmtId="0" fontId="45" fillId="0" borderId="26" xfId="0" applyFont="1" applyBorder="1" applyAlignment="1">
      <alignment/>
    </xf>
    <xf numFmtId="172" fontId="45" fillId="0" borderId="19" xfId="0" applyNumberFormat="1" applyFont="1" applyBorder="1" applyAlignment="1">
      <alignment horizontal="center"/>
    </xf>
    <xf numFmtId="0" fontId="45" fillId="0" borderId="15" xfId="0" applyFont="1" applyBorder="1" applyAlignment="1">
      <alignment horizontal="centerContinuous"/>
    </xf>
    <xf numFmtId="172" fontId="45" fillId="0" borderId="26" xfId="0" applyNumberFormat="1" applyFont="1" applyBorder="1" applyAlignment="1">
      <alignment horizontal="center"/>
    </xf>
    <xf numFmtId="0" fontId="45" fillId="0" borderId="47" xfId="0" applyFont="1" applyBorder="1" applyAlignment="1">
      <alignment/>
    </xf>
    <xf numFmtId="172" fontId="46" fillId="0" borderId="31" xfId="0" applyNumberFormat="1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10" fontId="46" fillId="0" borderId="30" xfId="0" applyNumberFormat="1" applyFont="1" applyBorder="1" applyAlignment="1">
      <alignment horizontal="center"/>
    </xf>
    <xf numFmtId="10" fontId="49" fillId="33" borderId="32" xfId="0" applyNumberFormat="1" applyFont="1" applyFill="1" applyBorder="1" applyAlignment="1">
      <alignment horizontal="center"/>
    </xf>
    <xf numFmtId="10" fontId="49" fillId="36" borderId="27" xfId="0" applyNumberFormat="1" applyFont="1" applyFill="1" applyBorder="1" applyAlignment="1">
      <alignment horizontal="center"/>
    </xf>
    <xf numFmtId="10" fontId="49" fillId="36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2" bestFit="1" customWidth="1"/>
    <col min="2" max="2" width="9.7109375" style="3" bestFit="1" customWidth="1"/>
    <col min="3" max="3" width="7.8515625" style="1" bestFit="1" customWidth="1"/>
    <col min="4" max="4" width="4.421875" style="2" bestFit="1" customWidth="1"/>
    <col min="5" max="5" width="24.57421875" style="1" bestFit="1" customWidth="1"/>
    <col min="6" max="6" width="3.28125" style="112" bestFit="1" customWidth="1"/>
    <col min="7" max="7" width="8.421875" style="5" customWidth="1"/>
    <col min="8" max="8" width="3.8515625" style="68" customWidth="1"/>
    <col min="9" max="9" width="7.28125" style="6" bestFit="1" customWidth="1"/>
    <col min="10" max="10" width="7.00390625" style="7" bestFit="1" customWidth="1"/>
    <col min="11" max="11" width="6.140625" style="8" customWidth="1"/>
    <col min="12" max="12" width="2.7109375" style="4" customWidth="1"/>
    <col min="13" max="13" width="7.00390625" style="9" customWidth="1"/>
    <col min="14" max="14" width="6.140625" style="8" customWidth="1"/>
    <col min="15" max="15" width="2.7109375" style="4" customWidth="1"/>
    <col min="16" max="16" width="7.00390625" style="9" customWidth="1"/>
    <col min="17" max="17" width="6.140625" style="8" customWidth="1"/>
    <col min="18" max="18" width="1.8515625" style="4" customWidth="1"/>
    <col min="19" max="19" width="7.00390625" style="9" customWidth="1"/>
    <col min="20" max="20" width="6.140625" style="1" customWidth="1"/>
    <col min="21" max="21" width="2.7109375" style="4" customWidth="1"/>
    <col min="22" max="22" width="7.00390625" style="9" customWidth="1"/>
    <col min="23" max="23" width="7.00390625" style="1" bestFit="1" customWidth="1"/>
    <col min="24" max="24" width="1.8515625" style="4" bestFit="1" customWidth="1"/>
    <col min="25" max="25" width="7.00390625" style="9" customWidth="1"/>
    <col min="26" max="26" width="7.00390625" style="121" bestFit="1" customWidth="1"/>
    <col min="27" max="27" width="2.7109375" style="4" customWidth="1"/>
    <col min="28" max="28" width="7.00390625" style="9" customWidth="1"/>
    <col min="29" max="29" width="6.140625" style="1" customWidth="1"/>
    <col min="30" max="30" width="2.7109375" style="4" customWidth="1"/>
    <col min="31" max="31" width="7.00390625" style="9" customWidth="1"/>
    <col min="32" max="32" width="6.140625" style="1" customWidth="1"/>
    <col min="33" max="33" width="2.7109375" style="4" customWidth="1"/>
    <col min="34" max="34" width="7.00390625" style="9" customWidth="1"/>
    <col min="35" max="35" width="6.140625" style="1" customWidth="1"/>
    <col min="36" max="36" width="2.7109375" style="4" customWidth="1"/>
    <col min="37" max="37" width="7.00390625" style="9" customWidth="1"/>
    <col min="38" max="38" width="6.140625" style="1" customWidth="1"/>
    <col min="39" max="39" width="2.7109375" style="4" customWidth="1"/>
    <col min="40" max="40" width="7.00390625" style="9" customWidth="1"/>
    <col min="41" max="41" width="6.140625" style="8" customWidth="1"/>
    <col min="42" max="42" width="2.7109375" style="4" customWidth="1"/>
    <col min="43" max="43" width="7.00390625" style="9" customWidth="1"/>
    <col min="44" max="44" width="6.140625" style="8" customWidth="1"/>
    <col min="45" max="45" width="2.7109375" style="4" customWidth="1"/>
    <col min="46" max="46" width="7.00390625" style="9" customWidth="1"/>
    <col min="47" max="47" width="6.140625" style="8" customWidth="1"/>
    <col min="48" max="48" width="2.7109375" style="4" customWidth="1"/>
    <col min="49" max="49" width="7.00390625" style="9" customWidth="1"/>
    <col min="50" max="50" width="7.00390625" style="75" bestFit="1" customWidth="1"/>
    <col min="51" max="51" width="2.7109375" style="4" customWidth="1"/>
    <col min="52" max="52" width="7.00390625" style="3" bestFit="1" customWidth="1"/>
    <col min="53" max="53" width="6.140625" style="1" customWidth="1"/>
    <col min="54" max="54" width="2.7109375" style="4" customWidth="1"/>
    <col min="55" max="55" width="7.00390625" style="1" customWidth="1"/>
    <col min="56" max="56" width="7.00390625" style="10" customWidth="1"/>
    <col min="57" max="16384" width="9.140625" style="1" customWidth="1"/>
  </cols>
  <sheetData>
    <row r="1" ht="12.75" thickBot="1">
      <c r="A1" s="2" t="s">
        <v>53</v>
      </c>
    </row>
    <row r="2" spans="1:29" s="3" customFormat="1" ht="12.75" thickBot="1">
      <c r="A2" s="11" t="s">
        <v>0</v>
      </c>
      <c r="B2" s="12" t="s">
        <v>1</v>
      </c>
      <c r="C2" s="12" t="s">
        <v>2</v>
      </c>
      <c r="D2" s="13" t="s">
        <v>3</v>
      </c>
      <c r="E2" s="14" t="s">
        <v>4</v>
      </c>
      <c r="F2" s="113" t="s">
        <v>5</v>
      </c>
      <c r="G2" s="15" t="s">
        <v>6</v>
      </c>
      <c r="H2" s="64" t="s">
        <v>7</v>
      </c>
      <c r="I2" s="16" t="s">
        <v>79</v>
      </c>
      <c r="J2" s="17" t="s">
        <v>78</v>
      </c>
      <c r="K2" s="18" t="s">
        <v>45</v>
      </c>
      <c r="L2" s="19"/>
      <c r="M2" s="20"/>
      <c r="N2" s="21" t="s">
        <v>47</v>
      </c>
      <c r="O2" s="22"/>
      <c r="P2" s="23"/>
      <c r="Q2" s="21" t="s">
        <v>50</v>
      </c>
      <c r="R2" s="22"/>
      <c r="S2" s="23"/>
      <c r="T2" s="18" t="s">
        <v>46</v>
      </c>
      <c r="U2" s="19"/>
      <c r="V2" s="20"/>
      <c r="W2" s="74" t="s">
        <v>8</v>
      </c>
      <c r="X2" s="22"/>
      <c r="Y2" s="73"/>
      <c r="Z2" s="122" t="s">
        <v>10</v>
      </c>
      <c r="AA2" s="22"/>
      <c r="AB2" s="22"/>
      <c r="AC2" s="24" t="s">
        <v>9</v>
      </c>
    </row>
    <row r="3" spans="1:56" ht="12">
      <c r="A3" s="36" t="s">
        <v>66</v>
      </c>
      <c r="B3" s="117" t="s">
        <v>54</v>
      </c>
      <c r="C3" s="37" t="s">
        <v>55</v>
      </c>
      <c r="D3" s="38" t="s">
        <v>17</v>
      </c>
      <c r="E3" s="39" t="s">
        <v>18</v>
      </c>
      <c r="F3" s="106">
        <v>1</v>
      </c>
      <c r="G3" s="135">
        <f aca="true" t="shared" si="0" ref="G3:G8">+J3*75%+Y3*15%+AB3*10%</f>
        <v>1</v>
      </c>
      <c r="H3" s="108">
        <f aca="true" t="shared" si="1" ref="H3:H15">+SUM(IF(M3=0,0,1),IF(P3=0,0,1),IF(S3=0,0,1),IF(V3=0,0,1))</f>
        <v>4</v>
      </c>
      <c r="I3" s="79">
        <f aca="true" t="shared" si="2" ref="I3:I15">+(M3+P3+S3+V3)/H3</f>
        <v>1</v>
      </c>
      <c r="J3" s="82">
        <f>+((M3+P3+S3+V3)-MAX(M3,P3,S3,V3))/(+H3-1)</f>
        <v>1</v>
      </c>
      <c r="K3" s="49">
        <v>0.011180555555555556</v>
      </c>
      <c r="L3" s="43">
        <v>1</v>
      </c>
      <c r="M3" s="104">
        <v>1</v>
      </c>
      <c r="N3" s="41">
        <v>0.013310185185185187</v>
      </c>
      <c r="O3" s="71">
        <v>1</v>
      </c>
      <c r="P3" s="98">
        <v>1</v>
      </c>
      <c r="Q3" s="41">
        <v>0.012256944444444444</v>
      </c>
      <c r="R3" s="71">
        <v>1</v>
      </c>
      <c r="S3" s="44">
        <v>1</v>
      </c>
      <c r="T3" s="41">
        <v>0.011111111111111112</v>
      </c>
      <c r="U3" s="42">
        <v>1</v>
      </c>
      <c r="V3" s="40">
        <v>1</v>
      </c>
      <c r="W3" s="76">
        <v>0.026747685185185183</v>
      </c>
      <c r="X3" s="42">
        <v>1</v>
      </c>
      <c r="Y3" s="40">
        <v>1</v>
      </c>
      <c r="Z3" s="131">
        <v>0.013645833333333331</v>
      </c>
      <c r="AA3" s="119">
        <v>1</v>
      </c>
      <c r="AB3" s="120">
        <f aca="true" t="shared" si="3" ref="AB3:AB16">MAX(100%,Z3/AC3)</f>
        <v>1</v>
      </c>
      <c r="AC3" s="35">
        <v>0.01423611111111111</v>
      </c>
      <c r="AD3" s="1"/>
      <c r="AE3" s="1"/>
      <c r="AG3" s="1"/>
      <c r="AH3" s="1"/>
      <c r="AJ3" s="1"/>
      <c r="AK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B3" s="1"/>
      <c r="BD3" s="1"/>
    </row>
    <row r="4" spans="1:56" ht="12">
      <c r="A4" s="51" t="s">
        <v>66</v>
      </c>
      <c r="B4" s="52" t="s">
        <v>56</v>
      </c>
      <c r="C4" s="53" t="s">
        <v>57</v>
      </c>
      <c r="D4" s="46" t="s">
        <v>58</v>
      </c>
      <c r="E4" s="47" t="s">
        <v>59</v>
      </c>
      <c r="F4" s="107">
        <v>2</v>
      </c>
      <c r="G4" s="86">
        <f t="shared" si="0"/>
        <v>1.103967890201064</v>
      </c>
      <c r="H4" s="115">
        <f t="shared" si="1"/>
        <v>3</v>
      </c>
      <c r="I4" s="80">
        <f t="shared" si="2"/>
        <v>1.1173343685300205</v>
      </c>
      <c r="J4" s="83">
        <f>+I4</f>
        <v>1.1173343685300205</v>
      </c>
      <c r="K4" s="62">
        <v>0.012685185185185183</v>
      </c>
      <c r="L4" s="55">
        <v>5</v>
      </c>
      <c r="M4" s="56">
        <v>1.1345755693581778</v>
      </c>
      <c r="N4" s="54">
        <v>0.013819444444444445</v>
      </c>
      <c r="O4" s="61">
        <v>4</v>
      </c>
      <c r="P4" s="99">
        <v>1.0382608695652173</v>
      </c>
      <c r="Q4" s="54"/>
      <c r="R4" s="61"/>
      <c r="S4" s="48"/>
      <c r="T4" s="54">
        <v>0.013101851851851852</v>
      </c>
      <c r="U4" s="57">
        <v>2</v>
      </c>
      <c r="V4" s="56">
        <f>+T4/T$3</f>
        <v>1.1791666666666667</v>
      </c>
      <c r="W4" s="77">
        <v>0.029594907407407407</v>
      </c>
      <c r="X4" s="57">
        <v>3</v>
      </c>
      <c r="Y4" s="56">
        <v>1.1064474253569883</v>
      </c>
      <c r="Z4" s="123"/>
      <c r="AA4" s="57"/>
      <c r="AB4" s="58">
        <f t="shared" si="3"/>
        <v>1</v>
      </c>
      <c r="AC4" s="59">
        <v>0.01423611111111111</v>
      </c>
      <c r="AD4" s="1"/>
      <c r="AE4" s="1"/>
      <c r="AG4" s="1"/>
      <c r="AH4" s="1"/>
      <c r="AJ4" s="1"/>
      <c r="AK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B4" s="1"/>
      <c r="BD4" s="1"/>
    </row>
    <row r="5" spans="1:56" ht="12">
      <c r="A5" s="51" t="s">
        <v>67</v>
      </c>
      <c r="B5" s="89" t="s">
        <v>15</v>
      </c>
      <c r="C5" s="53" t="s">
        <v>16</v>
      </c>
      <c r="D5" s="46" t="s">
        <v>17</v>
      </c>
      <c r="E5" s="47" t="s">
        <v>18</v>
      </c>
      <c r="F5" s="107">
        <v>3</v>
      </c>
      <c r="G5" s="136">
        <f t="shared" si="0"/>
        <v>1.1419676436629707</v>
      </c>
      <c r="H5" s="109">
        <f>+SUM(IF(M5=0,0,1),IF(P5=0,0,1),IF(S5=0,0,1),IF(V5=0,0,1))</f>
        <v>4</v>
      </c>
      <c r="I5" s="80">
        <f>+(M5+P5+S5+V5)/H5</f>
        <v>1.1498325686660917</v>
      </c>
      <c r="J5" s="83">
        <f>+((M5+P5+S5+V5)-MAX(M5,P5,S5,V5))/(+H5-1)</f>
        <v>1.1163647342995169</v>
      </c>
      <c r="K5" s="62">
        <v>0.01255787037037037</v>
      </c>
      <c r="L5" s="55">
        <v>4</v>
      </c>
      <c r="M5" s="56">
        <v>1.1231884057971013</v>
      </c>
      <c r="N5" s="54">
        <v>0.013599537037037037</v>
      </c>
      <c r="O5" s="90">
        <v>2</v>
      </c>
      <c r="P5" s="99">
        <v>1.0217391304347825</v>
      </c>
      <c r="Q5" s="54">
        <v>0.015324074074074073</v>
      </c>
      <c r="R5" s="90">
        <v>2</v>
      </c>
      <c r="S5" s="105">
        <v>1.2502360717658167</v>
      </c>
      <c r="T5" s="54">
        <v>0.013379629629629628</v>
      </c>
      <c r="U5" s="55">
        <v>3</v>
      </c>
      <c r="V5" s="56">
        <f>+T5/T$3</f>
        <v>1.2041666666666666</v>
      </c>
      <c r="W5" s="77">
        <v>0.03141203703703704</v>
      </c>
      <c r="X5" s="55">
        <v>4</v>
      </c>
      <c r="Y5" s="56">
        <v>1.1743833838165296</v>
      </c>
      <c r="Z5" s="124">
        <v>0.018298611111111113</v>
      </c>
      <c r="AA5" s="55"/>
      <c r="AB5" s="58">
        <f t="shared" si="3"/>
        <v>1.2853658536585366</v>
      </c>
      <c r="AC5" s="59">
        <v>0.01423611111111111</v>
      </c>
      <c r="AD5" s="1"/>
      <c r="AE5" s="1"/>
      <c r="AG5" s="1"/>
      <c r="AH5" s="1"/>
      <c r="AJ5" s="1"/>
      <c r="AK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B5" s="1"/>
      <c r="BD5" s="1"/>
    </row>
    <row r="6" spans="1:56" ht="12">
      <c r="A6" s="51" t="s">
        <v>66</v>
      </c>
      <c r="B6" s="52" t="s">
        <v>64</v>
      </c>
      <c r="C6" s="53" t="s">
        <v>65</v>
      </c>
      <c r="D6" s="46" t="s">
        <v>23</v>
      </c>
      <c r="E6" s="47" t="s">
        <v>24</v>
      </c>
      <c r="F6" s="107"/>
      <c r="G6" s="134">
        <f t="shared" si="0"/>
        <v>1.166208774606188</v>
      </c>
      <c r="H6" s="66">
        <f>+SUM(IF(M6=0,0,1),IF(P6=0,0,1),IF(S6=0,0,1),IF(V6=0,0,1))</f>
        <v>2</v>
      </c>
      <c r="I6" s="80">
        <f>+(M6+P6+S6+V6)/H6</f>
        <v>1.2191867236024845</v>
      </c>
      <c r="J6" s="83">
        <f>+I6</f>
        <v>1.2191867236024845</v>
      </c>
      <c r="K6" s="62">
        <v>0.011481481481481483</v>
      </c>
      <c r="L6" s="55">
        <v>2</v>
      </c>
      <c r="M6" s="56">
        <v>1.0269151138716357</v>
      </c>
      <c r="N6" s="54"/>
      <c r="O6" s="61"/>
      <c r="P6" s="99"/>
      <c r="Q6" s="54"/>
      <c r="R6" s="61"/>
      <c r="S6" s="48"/>
      <c r="T6" s="54">
        <v>0.01568287037037037</v>
      </c>
      <c r="U6" s="57">
        <v>5</v>
      </c>
      <c r="V6" s="56">
        <f>+T6/T$3</f>
        <v>1.4114583333333333</v>
      </c>
      <c r="W6" s="77">
        <v>0.02695601851851852</v>
      </c>
      <c r="X6" s="57">
        <v>2</v>
      </c>
      <c r="Y6" s="56">
        <v>1.007788836001731</v>
      </c>
      <c r="Z6" s="124">
        <v>0.014328703703703703</v>
      </c>
      <c r="AA6" s="57">
        <v>2</v>
      </c>
      <c r="AB6" s="58">
        <f t="shared" si="3"/>
        <v>1.0065040650406503</v>
      </c>
      <c r="AC6" s="59">
        <v>0.01423611111111111</v>
      </c>
      <c r="AD6" s="1"/>
      <c r="AE6" s="1"/>
      <c r="AG6" s="1"/>
      <c r="AH6" s="1"/>
      <c r="AJ6" s="1"/>
      <c r="AK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B6" s="1"/>
      <c r="BD6" s="1"/>
    </row>
    <row r="7" spans="1:56" ht="12">
      <c r="A7" s="51" t="s">
        <v>66</v>
      </c>
      <c r="B7" s="52" t="s">
        <v>62</v>
      </c>
      <c r="C7" s="53" t="s">
        <v>63</v>
      </c>
      <c r="D7" s="46" t="s">
        <v>21</v>
      </c>
      <c r="E7" s="47" t="s">
        <v>22</v>
      </c>
      <c r="F7" s="107"/>
      <c r="G7" s="86">
        <f t="shared" si="0"/>
        <v>1.2180839573461786</v>
      </c>
      <c r="H7" s="115">
        <f t="shared" si="1"/>
        <v>3</v>
      </c>
      <c r="I7" s="80">
        <f t="shared" si="2"/>
        <v>1.2472476708074534</v>
      </c>
      <c r="J7" s="83">
        <f>+I7</f>
        <v>1.2472476708074534</v>
      </c>
      <c r="K7" s="62">
        <v>0.01269675925925926</v>
      </c>
      <c r="L7" s="55">
        <v>6</v>
      </c>
      <c r="M7" s="56">
        <v>1.1356107660455486</v>
      </c>
      <c r="N7" s="54">
        <v>0.013738425925925926</v>
      </c>
      <c r="O7" s="61">
        <v>3</v>
      </c>
      <c r="P7" s="99">
        <v>1.0321739130434782</v>
      </c>
      <c r="Q7" s="54"/>
      <c r="R7" s="61"/>
      <c r="S7" s="48"/>
      <c r="T7" s="54">
        <v>0.017488425925925925</v>
      </c>
      <c r="U7" s="57">
        <v>7</v>
      </c>
      <c r="V7" s="56">
        <f>+T7/T$3</f>
        <v>1.5739583333333331</v>
      </c>
      <c r="W7" s="77">
        <v>0.03256944444444444</v>
      </c>
      <c r="X7" s="57">
        <v>6</v>
      </c>
      <c r="Y7" s="56">
        <v>1.2176546949372566</v>
      </c>
      <c r="Z7" s="123"/>
      <c r="AA7" s="57"/>
      <c r="AB7" s="58">
        <f t="shared" si="3"/>
        <v>1</v>
      </c>
      <c r="AC7" s="59">
        <v>0.01423611111111111</v>
      </c>
      <c r="AD7" s="1"/>
      <c r="AE7" s="1"/>
      <c r="AG7" s="1"/>
      <c r="AH7" s="1"/>
      <c r="AJ7" s="1"/>
      <c r="AK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B7" s="1"/>
      <c r="BD7" s="1"/>
    </row>
    <row r="8" spans="1:56" ht="12.75" thickBot="1">
      <c r="A8" s="25" t="s">
        <v>66</v>
      </c>
      <c r="B8" s="26" t="s">
        <v>60</v>
      </c>
      <c r="C8" s="27" t="s">
        <v>61</v>
      </c>
      <c r="D8" s="28" t="s">
        <v>11</v>
      </c>
      <c r="E8" s="29" t="s">
        <v>12</v>
      </c>
      <c r="F8" s="114"/>
      <c r="G8" s="87">
        <f t="shared" si="0"/>
        <v>1.2474936211491445</v>
      </c>
      <c r="H8" s="116">
        <f t="shared" si="1"/>
        <v>3</v>
      </c>
      <c r="I8" s="81">
        <f t="shared" si="2"/>
        <v>1.24630477915804</v>
      </c>
      <c r="J8" s="84">
        <f>+I8</f>
        <v>1.24630477915804</v>
      </c>
      <c r="K8" s="50">
        <v>0.01244212962962963</v>
      </c>
      <c r="L8" s="63">
        <v>3</v>
      </c>
      <c r="M8" s="30">
        <v>1.1128364389233953</v>
      </c>
      <c r="N8" s="31">
        <v>0.014918981481481483</v>
      </c>
      <c r="O8" s="72">
        <v>5</v>
      </c>
      <c r="P8" s="100">
        <v>1.1208695652173912</v>
      </c>
      <c r="Q8" s="31"/>
      <c r="R8" s="72"/>
      <c r="S8" s="70"/>
      <c r="T8" s="31">
        <v>0.016724537037037034</v>
      </c>
      <c r="U8" s="32">
        <v>6</v>
      </c>
      <c r="V8" s="30">
        <f>+T8/T$3</f>
        <v>1.505208333333333</v>
      </c>
      <c r="W8" s="78">
        <v>0.037939814814814815</v>
      </c>
      <c r="X8" s="32">
        <v>7</v>
      </c>
      <c r="Y8" s="30">
        <v>1.4184335785374298</v>
      </c>
      <c r="Z8" s="125"/>
      <c r="AA8" s="32"/>
      <c r="AB8" s="33">
        <f t="shared" si="3"/>
        <v>1</v>
      </c>
      <c r="AC8" s="34">
        <v>0.01423611111111111</v>
      </c>
      <c r="AD8" s="1"/>
      <c r="AE8" s="1"/>
      <c r="AG8" s="1"/>
      <c r="AH8" s="1"/>
      <c r="AJ8" s="1"/>
      <c r="AK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B8" s="1"/>
      <c r="BD8" s="1"/>
    </row>
    <row r="9" spans="1:56" ht="12">
      <c r="A9" s="36" t="s">
        <v>75</v>
      </c>
      <c r="B9" s="117" t="s">
        <v>68</v>
      </c>
      <c r="C9" s="37" t="s">
        <v>32</v>
      </c>
      <c r="D9" s="38" t="s">
        <v>17</v>
      </c>
      <c r="E9" s="39" t="s">
        <v>18</v>
      </c>
      <c r="F9" s="106">
        <v>1</v>
      </c>
      <c r="G9" s="85"/>
      <c r="H9" s="65">
        <f t="shared" si="1"/>
        <v>1</v>
      </c>
      <c r="I9" s="79">
        <f t="shared" si="2"/>
        <v>1.0092592592592595</v>
      </c>
      <c r="J9" s="82"/>
      <c r="K9" s="49"/>
      <c r="L9" s="43"/>
      <c r="M9" s="40"/>
      <c r="N9" s="41"/>
      <c r="O9" s="71"/>
      <c r="P9" s="44"/>
      <c r="Q9" s="41">
        <v>0.011354166666666667</v>
      </c>
      <c r="R9" s="71">
        <v>2</v>
      </c>
      <c r="S9" s="44">
        <v>1.0092592592592595</v>
      </c>
      <c r="T9" s="41"/>
      <c r="U9" s="42"/>
      <c r="V9" s="40"/>
      <c r="W9" s="76"/>
      <c r="X9" s="42"/>
      <c r="Y9" s="40"/>
      <c r="Z9" s="126"/>
      <c r="AA9" s="42"/>
      <c r="AB9" s="45">
        <f t="shared" si="3"/>
        <v>1</v>
      </c>
      <c r="AC9" s="35">
        <v>0.011574074074074075</v>
      </c>
      <c r="AD9" s="1"/>
      <c r="AE9" s="1"/>
      <c r="AG9" s="1"/>
      <c r="AH9" s="1"/>
      <c r="AJ9" s="1"/>
      <c r="AK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B9" s="1"/>
      <c r="BD9" s="1"/>
    </row>
    <row r="10" spans="1:56" ht="12">
      <c r="A10" s="51" t="s">
        <v>75</v>
      </c>
      <c r="B10" s="52" t="s">
        <v>25</v>
      </c>
      <c r="C10" s="53" t="s">
        <v>31</v>
      </c>
      <c r="D10" s="46" t="s">
        <v>69</v>
      </c>
      <c r="E10" s="47" t="s">
        <v>70</v>
      </c>
      <c r="F10" s="107">
        <v>2</v>
      </c>
      <c r="G10" s="136">
        <f>+J10*75%+Y10*15%+AB10*10%</f>
        <v>1.0172296834622585</v>
      </c>
      <c r="H10" s="109">
        <f>+SUM(IF(M10=0,0,1),IF(P10=0,0,1),IF(S10=0,0,1),IF(V10=0,0,1))</f>
        <v>4</v>
      </c>
      <c r="I10" s="80">
        <f>+(M10+P10+S10+V10)/H10</f>
        <v>1.0263401105339727</v>
      </c>
      <c r="J10" s="83">
        <f>+((M10+P10+S10+V10)-MAX(M10,P10,S10,V10))/(+H10-1)</f>
        <v>1.014799291763657</v>
      </c>
      <c r="K10" s="62">
        <v>0.011481481481481483</v>
      </c>
      <c r="L10" s="55">
        <v>4</v>
      </c>
      <c r="M10" s="105">
        <v>1.0609625668449199</v>
      </c>
      <c r="N10" s="54">
        <v>0.015925925925925927</v>
      </c>
      <c r="O10" s="61">
        <v>1</v>
      </c>
      <c r="P10" s="48">
        <v>1.039274924471299</v>
      </c>
      <c r="Q10" s="54">
        <v>0.011249999999999998</v>
      </c>
      <c r="R10" s="61">
        <v>1</v>
      </c>
      <c r="S10" s="48">
        <v>1</v>
      </c>
      <c r="T10" s="54">
        <v>0.011354166666666667</v>
      </c>
      <c r="U10" s="57">
        <v>2</v>
      </c>
      <c r="V10" s="56">
        <v>1.0051229508196722</v>
      </c>
      <c r="W10" s="77">
        <v>0.02107638888888889</v>
      </c>
      <c r="X10" s="57">
        <v>2</v>
      </c>
      <c r="Y10" s="56">
        <v>1.0022014309301044</v>
      </c>
      <c r="Z10" s="124">
        <v>0.01224537037037037</v>
      </c>
      <c r="AA10" s="57">
        <v>2</v>
      </c>
      <c r="AB10" s="58">
        <f t="shared" si="3"/>
        <v>1.0579999999999998</v>
      </c>
      <c r="AC10" s="59">
        <v>0.011574074074074075</v>
      </c>
      <c r="AD10" s="1"/>
      <c r="AE10" s="1"/>
      <c r="AG10" s="1"/>
      <c r="AH10" s="1"/>
      <c r="AJ10" s="1"/>
      <c r="AK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B10" s="1"/>
      <c r="BD10" s="1"/>
    </row>
    <row r="11" spans="1:56" ht="12">
      <c r="A11" s="51" t="s">
        <v>75</v>
      </c>
      <c r="B11" s="118" t="s">
        <v>71</v>
      </c>
      <c r="C11" s="53" t="s">
        <v>72</v>
      </c>
      <c r="D11" s="46" t="s">
        <v>13</v>
      </c>
      <c r="E11" s="47" t="s">
        <v>14</v>
      </c>
      <c r="F11" s="107">
        <v>3</v>
      </c>
      <c r="G11" s="136">
        <f>+J11*75%+Y11*15%+AB11*10%</f>
        <v>1.0324728304467863</v>
      </c>
      <c r="H11" s="115">
        <f>+SUM(IF(M11=0,0,1),IF(P11=0,0,1),IF(S11=0,0,1),IF(V11=0,0,1))</f>
        <v>3</v>
      </c>
      <c r="I11" s="80">
        <f>+(M11+P11+S11+V11)/H11</f>
        <v>1.0332647462277091</v>
      </c>
      <c r="J11" s="83">
        <f>+I11</f>
        <v>1.0332647462277091</v>
      </c>
      <c r="K11" s="62">
        <v>0.01082175925925926</v>
      </c>
      <c r="L11" s="55">
        <v>1</v>
      </c>
      <c r="M11" s="56">
        <v>1</v>
      </c>
      <c r="N11" s="54"/>
      <c r="O11" s="61"/>
      <c r="P11" s="48"/>
      <c r="Q11" s="54">
        <v>0.012372685185185186</v>
      </c>
      <c r="R11" s="61"/>
      <c r="S11" s="48">
        <v>1.0997942386831279</v>
      </c>
      <c r="T11" s="54">
        <v>0.011296296296296296</v>
      </c>
      <c r="U11" s="57">
        <v>1</v>
      </c>
      <c r="V11" s="56">
        <v>1</v>
      </c>
      <c r="W11" s="77">
        <v>0.021412037037037035</v>
      </c>
      <c r="X11" s="57">
        <v>3</v>
      </c>
      <c r="Y11" s="56">
        <v>1.0181618051733623</v>
      </c>
      <c r="Z11" s="124">
        <v>0.012129629629629629</v>
      </c>
      <c r="AA11" s="57">
        <v>1</v>
      </c>
      <c r="AB11" s="58">
        <f t="shared" si="3"/>
        <v>1.0479999999999998</v>
      </c>
      <c r="AC11" s="59">
        <v>0.011574074074074075</v>
      </c>
      <c r="AD11" s="1"/>
      <c r="AE11" s="1"/>
      <c r="AG11" s="1"/>
      <c r="AH11" s="1"/>
      <c r="AJ11" s="1"/>
      <c r="AK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B11" s="1"/>
      <c r="BD11" s="1"/>
    </row>
    <row r="12" spans="1:56" ht="12">
      <c r="A12" s="51" t="s">
        <v>33</v>
      </c>
      <c r="B12" s="52" t="s">
        <v>36</v>
      </c>
      <c r="C12" s="53" t="s">
        <v>37</v>
      </c>
      <c r="D12" s="46" t="s">
        <v>17</v>
      </c>
      <c r="E12" s="47" t="s">
        <v>18</v>
      </c>
      <c r="F12" s="107">
        <v>4</v>
      </c>
      <c r="G12" s="86">
        <f>+J12*75%+Y12*15%+AB12*10%</f>
        <v>1.06581775959727</v>
      </c>
      <c r="H12" s="115">
        <f t="shared" si="1"/>
        <v>3</v>
      </c>
      <c r="I12" s="80">
        <f t="shared" si="2"/>
        <v>1.0666232758673562</v>
      </c>
      <c r="J12" s="83">
        <f>+I12</f>
        <v>1.0666232758673562</v>
      </c>
      <c r="K12" s="62">
        <v>0.011805555555555555</v>
      </c>
      <c r="L12" s="55">
        <v>5</v>
      </c>
      <c r="M12" s="56">
        <v>1.0909090909090908</v>
      </c>
      <c r="N12" s="54"/>
      <c r="O12" s="69"/>
      <c r="P12" s="48"/>
      <c r="Q12" s="54">
        <v>0.012222222222222223</v>
      </c>
      <c r="R12" s="69"/>
      <c r="S12" s="48">
        <v>1.08641975308642</v>
      </c>
      <c r="T12" s="54">
        <v>0.011550925925925925</v>
      </c>
      <c r="U12" s="55">
        <v>3</v>
      </c>
      <c r="V12" s="56">
        <v>1.0225409836065573</v>
      </c>
      <c r="W12" s="77">
        <v>0.023252314814814812</v>
      </c>
      <c r="X12" s="55">
        <v>6</v>
      </c>
      <c r="Y12" s="56">
        <v>1.105668684645019</v>
      </c>
      <c r="Z12" s="124"/>
      <c r="AA12" s="55"/>
      <c r="AB12" s="58">
        <f t="shared" si="3"/>
        <v>1</v>
      </c>
      <c r="AC12" s="59">
        <v>0.011574074074074075</v>
      </c>
      <c r="AD12" s="1"/>
      <c r="AE12" s="1"/>
      <c r="AG12" s="1"/>
      <c r="AH12" s="1"/>
      <c r="AJ12" s="1"/>
      <c r="AK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B12" s="1"/>
      <c r="BD12" s="1"/>
    </row>
    <row r="13" spans="1:56" ht="12">
      <c r="A13" s="51" t="s">
        <v>33</v>
      </c>
      <c r="B13" s="52" t="s">
        <v>28</v>
      </c>
      <c r="C13" s="53" t="s">
        <v>27</v>
      </c>
      <c r="D13" s="46" t="s">
        <v>29</v>
      </c>
      <c r="E13" s="47" t="s">
        <v>30</v>
      </c>
      <c r="F13" s="107"/>
      <c r="G13" s="86"/>
      <c r="H13" s="66">
        <f t="shared" si="1"/>
        <v>2</v>
      </c>
      <c r="I13" s="80">
        <f t="shared" si="2"/>
        <v>1.1462594240378716</v>
      </c>
      <c r="J13" s="83">
        <f>+I13</f>
        <v>1.1462594240378716</v>
      </c>
      <c r="K13" s="62">
        <v>0.012800925925925926</v>
      </c>
      <c r="L13" s="55">
        <v>8</v>
      </c>
      <c r="M13" s="56">
        <v>1.1828877005347593</v>
      </c>
      <c r="N13" s="54"/>
      <c r="O13" s="61"/>
      <c r="P13" s="48"/>
      <c r="Q13" s="54"/>
      <c r="R13" s="61"/>
      <c r="S13" s="48"/>
      <c r="T13" s="54">
        <v>0.012534722222222223</v>
      </c>
      <c r="U13" s="57">
        <v>5</v>
      </c>
      <c r="V13" s="56">
        <v>1.1096311475409837</v>
      </c>
      <c r="W13" s="77">
        <v>0.024027777777777776</v>
      </c>
      <c r="X13" s="57">
        <v>7</v>
      </c>
      <c r="Y13" s="56">
        <v>1.1425426527242706</v>
      </c>
      <c r="Z13" s="124"/>
      <c r="AA13" s="57"/>
      <c r="AB13" s="58">
        <f t="shared" si="3"/>
        <v>1</v>
      </c>
      <c r="AC13" s="59">
        <v>0.011574074074074075</v>
      </c>
      <c r="AD13" s="1"/>
      <c r="AE13" s="1"/>
      <c r="AG13" s="1"/>
      <c r="AH13" s="1"/>
      <c r="AJ13" s="1"/>
      <c r="AK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B13" s="1"/>
      <c r="BD13" s="1"/>
    </row>
    <row r="14" spans="1:56" ht="12">
      <c r="A14" s="51" t="s">
        <v>75</v>
      </c>
      <c r="B14" s="52" t="s">
        <v>73</v>
      </c>
      <c r="C14" s="53" t="s">
        <v>74</v>
      </c>
      <c r="D14" s="46" t="s">
        <v>17</v>
      </c>
      <c r="E14" s="47" t="s">
        <v>18</v>
      </c>
      <c r="F14" s="107"/>
      <c r="G14" s="86"/>
      <c r="H14" s="66">
        <f>+SUM(IF(M14=0,0,1),IF(P14=0,0,1),IF(S14=0,0,1),IF(V14=0,0,1))</f>
        <v>1</v>
      </c>
      <c r="I14" s="80">
        <f>+(M14+P14+S14+V14)/H14</f>
        <v>1.2320855614973263</v>
      </c>
      <c r="J14" s="83">
        <f>+I14</f>
        <v>1.2320855614973263</v>
      </c>
      <c r="K14" s="62">
        <v>0.013333333333333334</v>
      </c>
      <c r="L14" s="55">
        <v>12</v>
      </c>
      <c r="M14" s="56">
        <v>1.2320855614973263</v>
      </c>
      <c r="N14" s="54"/>
      <c r="O14" s="61"/>
      <c r="P14" s="48"/>
      <c r="Q14" s="54"/>
      <c r="R14" s="61"/>
      <c r="S14" s="48"/>
      <c r="T14" s="54"/>
      <c r="U14" s="57"/>
      <c r="V14" s="56"/>
      <c r="W14" s="77">
        <v>0.022118055555555557</v>
      </c>
      <c r="X14" s="57">
        <v>4</v>
      </c>
      <c r="Y14" s="56">
        <v>1.0517336268574573</v>
      </c>
      <c r="Z14" s="123"/>
      <c r="AA14" s="57"/>
      <c r="AB14" s="58">
        <f t="shared" si="3"/>
        <v>1</v>
      </c>
      <c r="AC14" s="59">
        <v>0.011574074074074075</v>
      </c>
      <c r="AD14" s="1"/>
      <c r="AE14" s="1"/>
      <c r="AG14" s="1"/>
      <c r="AH14" s="1"/>
      <c r="AJ14" s="1"/>
      <c r="AK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B14" s="1"/>
      <c r="BD14" s="1"/>
    </row>
    <row r="15" spans="1:56" ht="12">
      <c r="A15" s="51" t="s">
        <v>33</v>
      </c>
      <c r="B15" s="52" t="s">
        <v>38</v>
      </c>
      <c r="C15" s="53" t="s">
        <v>26</v>
      </c>
      <c r="D15" s="46" t="s">
        <v>39</v>
      </c>
      <c r="E15" s="47" t="s">
        <v>40</v>
      </c>
      <c r="F15" s="107"/>
      <c r="G15" s="86"/>
      <c r="H15" s="115">
        <f t="shared" si="1"/>
        <v>3</v>
      </c>
      <c r="I15" s="80">
        <f t="shared" si="2"/>
        <v>1.3790882743166755</v>
      </c>
      <c r="J15" s="83">
        <f>+I15</f>
        <v>1.3790882743166755</v>
      </c>
      <c r="K15" s="62">
        <v>0.019733796296296298</v>
      </c>
      <c r="L15" s="55">
        <v>21</v>
      </c>
      <c r="M15" s="56">
        <v>1.8235294117647058</v>
      </c>
      <c r="N15" s="54"/>
      <c r="O15" s="69"/>
      <c r="P15" s="48"/>
      <c r="Q15" s="54">
        <v>0.011828703703703704</v>
      </c>
      <c r="R15" s="69"/>
      <c r="S15" s="48">
        <v>1.0514403292181072</v>
      </c>
      <c r="T15" s="54">
        <v>0.014259259259259261</v>
      </c>
      <c r="U15" s="57">
        <v>13</v>
      </c>
      <c r="V15" s="56">
        <v>1.2622950819672134</v>
      </c>
      <c r="W15" s="77">
        <v>0.022835648148148147</v>
      </c>
      <c r="X15" s="55">
        <v>5</v>
      </c>
      <c r="Y15" s="56">
        <v>1.085855806274078</v>
      </c>
      <c r="Z15" s="124"/>
      <c r="AA15" s="55"/>
      <c r="AB15" s="58">
        <f t="shared" si="3"/>
        <v>1</v>
      </c>
      <c r="AC15" s="59">
        <v>0.011574074074074075</v>
      </c>
      <c r="AD15" s="1"/>
      <c r="AE15" s="1"/>
      <c r="AG15" s="1"/>
      <c r="AH15" s="1"/>
      <c r="AJ15" s="1"/>
      <c r="AK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B15" s="1"/>
      <c r="BD15" s="1"/>
    </row>
    <row r="16" spans="1:56" ht="12.75" thickBot="1">
      <c r="A16" s="25" t="s">
        <v>33</v>
      </c>
      <c r="B16" s="26" t="s">
        <v>34</v>
      </c>
      <c r="C16" s="27" t="s">
        <v>35</v>
      </c>
      <c r="D16" s="28" t="s">
        <v>19</v>
      </c>
      <c r="E16" s="29" t="s">
        <v>20</v>
      </c>
      <c r="F16" s="114"/>
      <c r="G16" s="87"/>
      <c r="H16" s="67">
        <f>+SUM(IF(M16=0,0,1),IF(P16=0,0,1),IF(S16=0,0,1),IF(V16=0,0,1))</f>
        <v>0</v>
      </c>
      <c r="I16" s="81"/>
      <c r="J16" s="84"/>
      <c r="K16" s="50"/>
      <c r="L16" s="63"/>
      <c r="M16" s="30"/>
      <c r="N16" s="31"/>
      <c r="O16" s="60"/>
      <c r="P16" s="70"/>
      <c r="Q16" s="31"/>
      <c r="R16" s="60"/>
      <c r="S16" s="70"/>
      <c r="T16" s="31"/>
      <c r="U16" s="63"/>
      <c r="V16" s="30"/>
      <c r="W16" s="78">
        <v>0.021030092592592597</v>
      </c>
      <c r="X16" s="63">
        <v>1</v>
      </c>
      <c r="Y16" s="30">
        <v>1</v>
      </c>
      <c r="Z16" s="127"/>
      <c r="AA16" s="63"/>
      <c r="AB16" s="33">
        <f t="shared" si="3"/>
        <v>1</v>
      </c>
      <c r="AC16" s="34">
        <v>0.011574074074074075</v>
      </c>
      <c r="AD16" s="1"/>
      <c r="AE16" s="1"/>
      <c r="AG16" s="1"/>
      <c r="AH16" s="1"/>
      <c r="AJ16" s="1"/>
      <c r="AK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B16" s="1"/>
      <c r="BD16" s="1"/>
    </row>
    <row r="18" ht="12.75" thickBot="1">
      <c r="A18" s="2" t="s">
        <v>76</v>
      </c>
    </row>
    <row r="19" spans="1:38" s="3" customFormat="1" ht="12.75" thickBot="1">
      <c r="A19" s="11" t="s">
        <v>0</v>
      </c>
      <c r="B19" s="12" t="s">
        <v>1</v>
      </c>
      <c r="C19" s="12" t="s">
        <v>2</v>
      </c>
      <c r="D19" s="13" t="s">
        <v>3</v>
      </c>
      <c r="E19" s="14" t="s">
        <v>4</v>
      </c>
      <c r="F19" s="113" t="s">
        <v>5</v>
      </c>
      <c r="G19" s="15" t="s">
        <v>6</v>
      </c>
      <c r="H19" s="64" t="s">
        <v>7</v>
      </c>
      <c r="I19" s="16" t="s">
        <v>83</v>
      </c>
      <c r="J19" s="17" t="s">
        <v>81</v>
      </c>
      <c r="K19" s="18" t="s">
        <v>43</v>
      </c>
      <c r="L19" s="19"/>
      <c r="M19" s="20"/>
      <c r="N19" s="18" t="s">
        <v>44</v>
      </c>
      <c r="O19" s="19"/>
      <c r="P19" s="20"/>
      <c r="Q19" s="21" t="s">
        <v>48</v>
      </c>
      <c r="R19" s="22"/>
      <c r="S19" s="88"/>
      <c r="T19" s="22" t="s">
        <v>49</v>
      </c>
      <c r="U19" s="22"/>
      <c r="V19" s="23"/>
      <c r="W19" s="21" t="s">
        <v>49</v>
      </c>
      <c r="X19" s="22"/>
      <c r="Y19" s="88"/>
      <c r="Z19" s="128" t="s">
        <v>51</v>
      </c>
      <c r="AA19" s="22"/>
      <c r="AB19" s="88"/>
      <c r="AC19" s="18" t="s">
        <v>42</v>
      </c>
      <c r="AD19" s="19"/>
      <c r="AE19" s="20"/>
      <c r="AF19" s="74" t="s">
        <v>8</v>
      </c>
      <c r="AG19" s="22"/>
      <c r="AH19" s="73"/>
      <c r="AI19" s="22" t="s">
        <v>10</v>
      </c>
      <c r="AJ19" s="22"/>
      <c r="AK19" s="22"/>
      <c r="AL19" s="24" t="s">
        <v>9</v>
      </c>
    </row>
    <row r="20" spans="1:56" ht="12">
      <c r="A20" s="36" t="s">
        <v>66</v>
      </c>
      <c r="B20" s="117" t="s">
        <v>54</v>
      </c>
      <c r="C20" s="37" t="s">
        <v>55</v>
      </c>
      <c r="D20" s="38" t="s">
        <v>17</v>
      </c>
      <c r="E20" s="39" t="s">
        <v>18</v>
      </c>
      <c r="F20" s="106">
        <v>1</v>
      </c>
      <c r="G20" s="135">
        <f>+J20*75%+AH20*15%+AK20*10%</f>
        <v>1</v>
      </c>
      <c r="H20" s="108">
        <f aca="true" t="shared" si="4" ref="H20:H33">+SUM(IF(M20=0,0,1),IF(P20=0,0,1),IF(S20=0,0,1),IF(V20=0,0,1),IF(Y20=0,0,1),IF(AB20=0,0,1),IF(AE20=0,0,1))</f>
        <v>7</v>
      </c>
      <c r="I20" s="79">
        <f aca="true" t="shared" si="5" ref="I20:I33">+(M20+P20+S20+V20+Y20+AB20+AE20)/H20</f>
        <v>1</v>
      </c>
      <c r="J20" s="82">
        <f>+(S20+V20+Y20+AB20+AE20)/5</f>
        <v>1</v>
      </c>
      <c r="K20" s="41">
        <v>0.027974537037037034</v>
      </c>
      <c r="L20" s="43">
        <v>1</v>
      </c>
      <c r="M20" s="104">
        <v>1</v>
      </c>
      <c r="N20" s="41">
        <v>0.05413194444444445</v>
      </c>
      <c r="O20" s="42">
        <v>1</v>
      </c>
      <c r="P20" s="104">
        <v>1</v>
      </c>
      <c r="Q20" s="41">
        <v>0.03130787037037037</v>
      </c>
      <c r="R20" s="71">
        <v>1</v>
      </c>
      <c r="S20" s="44">
        <v>1</v>
      </c>
      <c r="T20" s="41">
        <v>0.02309027777777778</v>
      </c>
      <c r="U20" s="71">
        <v>1</v>
      </c>
      <c r="V20" s="44">
        <v>1</v>
      </c>
      <c r="W20" s="41">
        <v>0.02091435185185185</v>
      </c>
      <c r="X20" s="71">
        <v>1</v>
      </c>
      <c r="Y20" s="101">
        <v>1</v>
      </c>
      <c r="Z20" s="129">
        <v>0.022407407407407407</v>
      </c>
      <c r="AA20" s="71">
        <v>1</v>
      </c>
      <c r="AB20" s="44">
        <v>1</v>
      </c>
      <c r="AC20" s="41">
        <v>0.025810185185185183</v>
      </c>
      <c r="AD20" s="42">
        <v>1</v>
      </c>
      <c r="AE20" s="40">
        <v>1</v>
      </c>
      <c r="AF20" s="76">
        <v>0.026747685185185183</v>
      </c>
      <c r="AG20" s="42">
        <v>1</v>
      </c>
      <c r="AH20" s="40">
        <v>1</v>
      </c>
      <c r="AI20" s="131">
        <v>0.013645833333333331</v>
      </c>
      <c r="AJ20" s="132">
        <v>1</v>
      </c>
      <c r="AK20" s="133">
        <f aca="true" t="shared" si="6" ref="AK20:AK33">MAX(100%,AI20/AL20)</f>
        <v>1</v>
      </c>
      <c r="AL20" s="35">
        <v>0.01423611111111111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B20" s="1"/>
      <c r="BD20" s="1"/>
    </row>
    <row r="21" spans="1:56" ht="12">
      <c r="A21" s="51" t="s">
        <v>67</v>
      </c>
      <c r="B21" s="89" t="s">
        <v>15</v>
      </c>
      <c r="C21" s="53" t="s">
        <v>16</v>
      </c>
      <c r="D21" s="46" t="s">
        <v>17</v>
      </c>
      <c r="E21" s="47" t="s">
        <v>18</v>
      </c>
      <c r="F21" s="107">
        <v>2</v>
      </c>
      <c r="G21" s="136">
        <f aca="true" t="shared" si="7" ref="G21:G29">+J21*75%+AH21*15%+AK21*10%</f>
        <v>1.1504453912240997</v>
      </c>
      <c r="H21" s="109">
        <f>+SUM(IF(M21=0,0,1),IF(P21=0,0,1),IF(S21=0,0,1),IF(V21=0,0,1),IF(Y21=0,0,1),IF(AB21=0,0,1),IF(AE21=0,0,1))</f>
        <v>6</v>
      </c>
      <c r="I21" s="80">
        <f>+(M21+P21+S21+V21+Y21+AB21+AE21)/H21</f>
        <v>1.1448806154346085</v>
      </c>
      <c r="J21" s="83">
        <f>+((M21+P21+S21+V21+Y21+AB21+AE21)-MAX(M21,P21,S21,V21,Y21,AB21,AE21))/(+H21-1)</f>
        <v>1.1276683977143553</v>
      </c>
      <c r="K21" s="54">
        <v>0.029942129629629628</v>
      </c>
      <c r="L21" s="55">
        <v>2</v>
      </c>
      <c r="M21" s="56">
        <v>1.0703351261894911</v>
      </c>
      <c r="N21" s="54">
        <v>0.05587962962962963</v>
      </c>
      <c r="O21" s="55">
        <v>2</v>
      </c>
      <c r="P21" s="56">
        <v>1.0322856531964935</v>
      </c>
      <c r="Q21" s="54">
        <v>0.03650462962962963</v>
      </c>
      <c r="R21" s="90">
        <v>3</v>
      </c>
      <c r="S21" s="91">
        <v>1.165988909426987</v>
      </c>
      <c r="T21" s="54">
        <v>0.026516203703703698</v>
      </c>
      <c r="U21" s="90">
        <v>3</v>
      </c>
      <c r="V21" s="91">
        <v>1.1483709273182954</v>
      </c>
      <c r="W21" s="111">
        <v>0.025543981481481483</v>
      </c>
      <c r="X21" s="90">
        <v>4</v>
      </c>
      <c r="Y21" s="91">
        <v>1.2213613724405092</v>
      </c>
      <c r="Z21" s="124"/>
      <c r="AA21" s="90"/>
      <c r="AB21" s="91"/>
      <c r="AC21" s="54">
        <v>0.03177083333333333</v>
      </c>
      <c r="AD21" s="55">
        <v>4</v>
      </c>
      <c r="AE21" s="105">
        <v>1.2309417040358746</v>
      </c>
      <c r="AF21" s="77">
        <v>0.03141203703703704</v>
      </c>
      <c r="AG21" s="55">
        <v>4</v>
      </c>
      <c r="AH21" s="56">
        <v>1.1743833838165296</v>
      </c>
      <c r="AI21" s="124">
        <v>0.018298611111111113</v>
      </c>
      <c r="AJ21" s="55"/>
      <c r="AK21" s="58">
        <f t="shared" si="6"/>
        <v>1.2853658536585366</v>
      </c>
      <c r="AL21" s="59">
        <v>0.01423611111111111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B21" s="1"/>
      <c r="BD21" s="1"/>
    </row>
    <row r="22" spans="1:56" ht="12">
      <c r="A22" s="51" t="s">
        <v>66</v>
      </c>
      <c r="B22" s="52" t="s">
        <v>56</v>
      </c>
      <c r="C22" s="53" t="s">
        <v>57</v>
      </c>
      <c r="D22" s="46" t="s">
        <v>58</v>
      </c>
      <c r="E22" s="47" t="s">
        <v>59</v>
      </c>
      <c r="F22" s="107"/>
      <c r="G22" s="86">
        <f t="shared" si="7"/>
        <v>1.1170845055796135</v>
      </c>
      <c r="H22" s="66">
        <f t="shared" si="4"/>
        <v>4</v>
      </c>
      <c r="I22" s="80">
        <f t="shared" si="5"/>
        <v>1.1348231890347535</v>
      </c>
      <c r="J22" s="83">
        <f>+I22</f>
        <v>1.1348231890347535</v>
      </c>
      <c r="K22" s="54"/>
      <c r="L22" s="55"/>
      <c r="M22" s="56"/>
      <c r="N22" s="54"/>
      <c r="O22" s="57"/>
      <c r="P22" s="56"/>
      <c r="Q22" s="54">
        <v>0.03356481481481482</v>
      </c>
      <c r="R22" s="61">
        <v>2</v>
      </c>
      <c r="S22" s="48">
        <v>1.0720887245841038</v>
      </c>
      <c r="T22" s="54">
        <v>0.025555555555555554</v>
      </c>
      <c r="U22" s="61">
        <v>2</v>
      </c>
      <c r="V22" s="48">
        <v>1.1067669172932328</v>
      </c>
      <c r="W22" s="54">
        <v>0.023078703703703702</v>
      </c>
      <c r="X22" s="61">
        <v>2</v>
      </c>
      <c r="Y22" s="91">
        <v>1.103486441615938</v>
      </c>
      <c r="Z22" s="124"/>
      <c r="AA22" s="61"/>
      <c r="AB22" s="48"/>
      <c r="AC22" s="54">
        <v>0.03244212962962963</v>
      </c>
      <c r="AD22" s="57">
        <v>6</v>
      </c>
      <c r="AE22" s="56">
        <v>1.2569506726457402</v>
      </c>
      <c r="AF22" s="77">
        <v>0.029594907407407407</v>
      </c>
      <c r="AG22" s="57">
        <v>3</v>
      </c>
      <c r="AH22" s="56">
        <v>1.1064474253569883</v>
      </c>
      <c r="AI22" s="53"/>
      <c r="AJ22" s="57"/>
      <c r="AK22" s="58">
        <f t="shared" si="6"/>
        <v>1</v>
      </c>
      <c r="AL22" s="59">
        <v>0.01423611111111111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B22" s="1"/>
      <c r="BD22" s="1"/>
    </row>
    <row r="23" spans="1:56" ht="12">
      <c r="A23" s="51" t="s">
        <v>66</v>
      </c>
      <c r="B23" s="52" t="s">
        <v>64</v>
      </c>
      <c r="C23" s="53" t="s">
        <v>65</v>
      </c>
      <c r="D23" s="46" t="s">
        <v>23</v>
      </c>
      <c r="E23" s="47" t="s">
        <v>24</v>
      </c>
      <c r="F23" s="107"/>
      <c r="G23" s="136">
        <f t="shared" si="7"/>
        <v>1.1463805703201613</v>
      </c>
      <c r="H23" s="115">
        <f>+SUM(IF(M23=0,0,1),IF(P23=0,0,1),IF(S23=0,0,1),IF(V23=0,0,1),IF(Y23=0,0,1),IF(AB23=0,0,1),IF(AE23=0,0,1))</f>
        <v>5</v>
      </c>
      <c r="I23" s="80">
        <f>+(M23+P23+S23+V23+Y23+AB23+AE23)/H23</f>
        <v>1.1927491178877823</v>
      </c>
      <c r="J23" s="83">
        <f>+I23</f>
        <v>1.1927491178877823</v>
      </c>
      <c r="K23" s="54">
        <v>0.031226851851851853</v>
      </c>
      <c r="L23" s="55">
        <v>3</v>
      </c>
      <c r="M23" s="56">
        <v>1.116259826230865</v>
      </c>
      <c r="N23" s="54">
        <v>0.06221064814814815</v>
      </c>
      <c r="O23" s="57">
        <v>3</v>
      </c>
      <c r="P23" s="56">
        <v>1.149240966431473</v>
      </c>
      <c r="Q23" s="54"/>
      <c r="R23" s="61"/>
      <c r="S23" s="48"/>
      <c r="T23" s="54">
        <v>0.03199074074074074</v>
      </c>
      <c r="U23" s="61">
        <v>6</v>
      </c>
      <c r="V23" s="48">
        <v>1.3854636591478697</v>
      </c>
      <c r="W23" s="54">
        <v>0.02400462962962963</v>
      </c>
      <c r="X23" s="61">
        <v>3</v>
      </c>
      <c r="Y23" s="91">
        <v>1.14775871610404</v>
      </c>
      <c r="Z23" s="124"/>
      <c r="AA23" s="61"/>
      <c r="AB23" s="48"/>
      <c r="AC23" s="54">
        <v>0.03006944444444444</v>
      </c>
      <c r="AD23" s="57">
        <v>2</v>
      </c>
      <c r="AE23" s="56">
        <v>1.1650224215246636</v>
      </c>
      <c r="AF23" s="77">
        <v>0.02695601851851852</v>
      </c>
      <c r="AG23" s="57">
        <v>2</v>
      </c>
      <c r="AH23" s="56">
        <v>1.007788836001731</v>
      </c>
      <c r="AI23" s="124">
        <v>0.014328703703703703</v>
      </c>
      <c r="AJ23" s="57">
        <v>2</v>
      </c>
      <c r="AK23" s="58">
        <f t="shared" si="6"/>
        <v>1.0065040650406503</v>
      </c>
      <c r="AL23" s="59">
        <v>0.01423611111111111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B23" s="1"/>
      <c r="BD23" s="1"/>
    </row>
    <row r="24" spans="1:56" ht="12">
      <c r="A24" s="51" t="s">
        <v>66</v>
      </c>
      <c r="B24" s="52" t="s">
        <v>62</v>
      </c>
      <c r="C24" s="53" t="s">
        <v>63</v>
      </c>
      <c r="D24" s="46" t="s">
        <v>21</v>
      </c>
      <c r="E24" s="47" t="s">
        <v>22</v>
      </c>
      <c r="F24" s="107"/>
      <c r="G24" s="86">
        <f t="shared" si="7"/>
        <v>1.204273073127691</v>
      </c>
      <c r="H24" s="115">
        <f t="shared" si="4"/>
        <v>5</v>
      </c>
      <c r="I24" s="80">
        <f t="shared" si="5"/>
        <v>1.2288331585161365</v>
      </c>
      <c r="J24" s="83">
        <f>+I24</f>
        <v>1.2288331585161365</v>
      </c>
      <c r="K24" s="54"/>
      <c r="L24" s="55"/>
      <c r="M24" s="56"/>
      <c r="N24" s="54"/>
      <c r="O24" s="57"/>
      <c r="P24" s="56"/>
      <c r="Q24" s="54">
        <v>0.037175925925925925</v>
      </c>
      <c r="R24" s="61">
        <v>4</v>
      </c>
      <c r="S24" s="48">
        <v>1.1874306839186692</v>
      </c>
      <c r="T24" s="54">
        <v>0.029421296296296296</v>
      </c>
      <c r="U24" s="61">
        <v>5</v>
      </c>
      <c r="V24" s="48">
        <v>1.2741854636591479</v>
      </c>
      <c r="W24" s="54">
        <v>0.02694444444444444</v>
      </c>
      <c r="X24" s="61">
        <v>5</v>
      </c>
      <c r="Y24" s="91">
        <v>1.288323187603763</v>
      </c>
      <c r="Z24" s="124">
        <v>0.026608796296296297</v>
      </c>
      <c r="AA24" s="90">
        <v>2</v>
      </c>
      <c r="AB24" s="48">
        <v>1.1875</v>
      </c>
      <c r="AC24" s="54">
        <v>0.031145833333333334</v>
      </c>
      <c r="AD24" s="57">
        <v>3</v>
      </c>
      <c r="AE24" s="56">
        <v>1.2067264573991032</v>
      </c>
      <c r="AF24" s="77">
        <v>0.03256944444444444</v>
      </c>
      <c r="AG24" s="57">
        <v>6</v>
      </c>
      <c r="AH24" s="56">
        <v>1.2176546949372566</v>
      </c>
      <c r="AI24" s="53"/>
      <c r="AJ24" s="57"/>
      <c r="AK24" s="58">
        <f t="shared" si="6"/>
        <v>1</v>
      </c>
      <c r="AL24" s="59">
        <v>0.01423611111111111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B24" s="1"/>
      <c r="BD24" s="1"/>
    </row>
    <row r="25" spans="1:56" ht="12.75" thickBot="1">
      <c r="A25" s="25" t="s">
        <v>66</v>
      </c>
      <c r="B25" s="26" t="s">
        <v>60</v>
      </c>
      <c r="C25" s="27" t="s">
        <v>61</v>
      </c>
      <c r="D25" s="28" t="s">
        <v>11</v>
      </c>
      <c r="E25" s="29" t="s">
        <v>12</v>
      </c>
      <c r="F25" s="114"/>
      <c r="G25" s="87">
        <f t="shared" si="7"/>
        <v>1.3181221165470214</v>
      </c>
      <c r="H25" s="67">
        <f t="shared" si="4"/>
        <v>4</v>
      </c>
      <c r="I25" s="81">
        <f t="shared" si="5"/>
        <v>1.3404761063552093</v>
      </c>
      <c r="J25" s="84">
        <f>+I25</f>
        <v>1.3404761063552093</v>
      </c>
      <c r="K25" s="31"/>
      <c r="L25" s="63"/>
      <c r="M25" s="30"/>
      <c r="N25" s="31"/>
      <c r="O25" s="32"/>
      <c r="P25" s="30"/>
      <c r="Q25" s="31">
        <v>0.03877314814814815</v>
      </c>
      <c r="R25" s="72">
        <v>5</v>
      </c>
      <c r="S25" s="70">
        <v>1.2384473197781887</v>
      </c>
      <c r="T25" s="31">
        <v>0.028425925925925924</v>
      </c>
      <c r="U25" s="72">
        <v>4</v>
      </c>
      <c r="V25" s="70">
        <v>1.2310776942355888</v>
      </c>
      <c r="W25" s="31">
        <v>0.02763888888888889</v>
      </c>
      <c r="X25" s="72">
        <v>6</v>
      </c>
      <c r="Y25" s="91">
        <v>1.3215273934698397</v>
      </c>
      <c r="Z25" s="127"/>
      <c r="AA25" s="72"/>
      <c r="AB25" s="70"/>
      <c r="AC25" s="31">
        <v>0.04054398148148148</v>
      </c>
      <c r="AD25" s="32">
        <v>7</v>
      </c>
      <c r="AE25" s="30">
        <v>1.5708520179372198</v>
      </c>
      <c r="AF25" s="78">
        <v>0.037939814814814815</v>
      </c>
      <c r="AG25" s="32">
        <v>7</v>
      </c>
      <c r="AH25" s="30">
        <v>1.4184335785374298</v>
      </c>
      <c r="AI25" s="27"/>
      <c r="AJ25" s="32"/>
      <c r="AK25" s="33">
        <f t="shared" si="6"/>
        <v>1</v>
      </c>
      <c r="AL25" s="34">
        <v>0.01423611111111111</v>
      </c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B25" s="1"/>
      <c r="BD25" s="1"/>
    </row>
    <row r="26" spans="1:56" ht="12">
      <c r="A26" s="36" t="s">
        <v>75</v>
      </c>
      <c r="B26" s="117" t="s">
        <v>68</v>
      </c>
      <c r="C26" s="37" t="s">
        <v>32</v>
      </c>
      <c r="D26" s="38" t="s">
        <v>17</v>
      </c>
      <c r="E26" s="39" t="s">
        <v>18</v>
      </c>
      <c r="F26" s="106">
        <v>1</v>
      </c>
      <c r="G26" s="85"/>
      <c r="H26" s="65">
        <f t="shared" si="4"/>
        <v>1</v>
      </c>
      <c r="I26" s="79">
        <f t="shared" si="5"/>
        <v>1</v>
      </c>
      <c r="J26" s="82"/>
      <c r="K26" s="41"/>
      <c r="L26" s="43"/>
      <c r="M26" s="40"/>
      <c r="N26" s="41"/>
      <c r="O26" s="42"/>
      <c r="P26" s="40"/>
      <c r="Q26" s="41"/>
      <c r="R26" s="71"/>
      <c r="S26" s="44"/>
      <c r="T26" s="41"/>
      <c r="U26" s="71"/>
      <c r="V26" s="44"/>
      <c r="W26" s="41"/>
      <c r="X26" s="71"/>
      <c r="Y26" s="44"/>
      <c r="Z26" s="129">
        <v>0.018599537037037036</v>
      </c>
      <c r="AA26" s="71">
        <v>1</v>
      </c>
      <c r="AB26" s="44">
        <v>1</v>
      </c>
      <c r="AC26" s="41"/>
      <c r="AD26" s="42"/>
      <c r="AE26" s="40"/>
      <c r="AF26" s="76"/>
      <c r="AG26" s="42"/>
      <c r="AH26" s="40"/>
      <c r="AI26" s="37"/>
      <c r="AJ26" s="42"/>
      <c r="AK26" s="45">
        <f t="shared" si="6"/>
        <v>1</v>
      </c>
      <c r="AL26" s="35">
        <v>0.02361111111111111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B26" s="1"/>
      <c r="BD26" s="1"/>
    </row>
    <row r="27" spans="1:56" ht="12">
      <c r="A27" s="51" t="s">
        <v>75</v>
      </c>
      <c r="B27" s="118" t="s">
        <v>73</v>
      </c>
      <c r="C27" s="53" t="s">
        <v>74</v>
      </c>
      <c r="D27" s="46" t="s">
        <v>17</v>
      </c>
      <c r="E27" s="47" t="s">
        <v>18</v>
      </c>
      <c r="F27" s="107">
        <v>2</v>
      </c>
      <c r="G27" s="136">
        <f t="shared" si="7"/>
        <v>1.0260307512837537</v>
      </c>
      <c r="H27" s="115">
        <f>+SUM(IF(M27=0,0,1),IF(P27=0,0,1),IF(S27=0,0,1),IF(V27=0,0,1),IF(Y27=0,0,1),IF(AB27=0,0,1),IF(AE27=0,0,1))</f>
        <v>5</v>
      </c>
      <c r="I27" s="80">
        <f>+(M27+P27+S27+V27+Y27+AB27+AE27)/H27</f>
        <v>1.018347871111422</v>
      </c>
      <c r="J27" s="83">
        <f>+I27</f>
        <v>1.018347871111422</v>
      </c>
      <c r="K27" s="54">
        <v>0.026157407407407407</v>
      </c>
      <c r="L27" s="55">
        <v>2</v>
      </c>
      <c r="M27" s="56">
        <v>1.0039982230119948</v>
      </c>
      <c r="N27" s="54">
        <v>0.05484953703703704</v>
      </c>
      <c r="O27" s="57">
        <v>1</v>
      </c>
      <c r="P27" s="56">
        <v>1</v>
      </c>
      <c r="Q27" s="54"/>
      <c r="R27" s="61"/>
      <c r="S27" s="48"/>
      <c r="T27" s="54">
        <v>0.026828703703703702</v>
      </c>
      <c r="U27" s="61">
        <v>1</v>
      </c>
      <c r="V27" s="48">
        <v>1</v>
      </c>
      <c r="W27" s="54">
        <v>0.026284722222222223</v>
      </c>
      <c r="X27" s="61">
        <v>1</v>
      </c>
      <c r="Y27" s="48">
        <v>1</v>
      </c>
      <c r="Z27" s="124">
        <v>0.020231481481481482</v>
      </c>
      <c r="AA27" s="61">
        <v>2</v>
      </c>
      <c r="AB27" s="48">
        <v>1.0877411325451152</v>
      </c>
      <c r="AC27" s="54"/>
      <c r="AD27" s="57"/>
      <c r="AE27" s="56"/>
      <c r="AF27" s="77">
        <v>0.022118055555555557</v>
      </c>
      <c r="AG27" s="57">
        <v>4</v>
      </c>
      <c r="AH27" s="56">
        <v>1.0517336268574573</v>
      </c>
      <c r="AI27" s="124">
        <v>0.024675925925925924</v>
      </c>
      <c r="AJ27" s="57">
        <v>2</v>
      </c>
      <c r="AK27" s="58">
        <f t="shared" si="6"/>
        <v>1.0450980392156861</v>
      </c>
      <c r="AL27" s="59">
        <v>0.02361111111111111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B27" s="1"/>
      <c r="BD27" s="1"/>
    </row>
    <row r="28" spans="1:56" ht="12">
      <c r="A28" s="51" t="s">
        <v>75</v>
      </c>
      <c r="B28" s="118" t="s">
        <v>71</v>
      </c>
      <c r="C28" s="53" t="s">
        <v>72</v>
      </c>
      <c r="D28" s="46" t="s">
        <v>13</v>
      </c>
      <c r="E28" s="47" t="s">
        <v>14</v>
      </c>
      <c r="F28" s="107">
        <v>3</v>
      </c>
      <c r="G28" s="136">
        <f t="shared" si="7"/>
        <v>1.0380098961314335</v>
      </c>
      <c r="H28" s="109">
        <f>+SUM(IF(M28=0,0,1),IF(P28=0,0,1),IF(S28=0,0,1),IF(V28=0,0,1),IF(Y28=0,0,1),IF(AB28=0,0,1),IF(AE28=0,0,1))</f>
        <v>6</v>
      </c>
      <c r="I28" s="80">
        <f>+(M28+P28+S28+V28+Y28+AB28+AE28)/H28</f>
        <v>1.048896494465999</v>
      </c>
      <c r="J28" s="83">
        <f>+((M28+P28+S28+V28+Y28+AB28+AE28)-MAX(M28,P28,S28,V28,Y28,AB28,AE28))/(+H28-1)</f>
        <v>1.0403808338072387</v>
      </c>
      <c r="K28" s="54">
        <v>0.026053240740740738</v>
      </c>
      <c r="L28" s="55">
        <v>1</v>
      </c>
      <c r="M28" s="56">
        <v>1</v>
      </c>
      <c r="N28" s="54">
        <v>0.05707175925925926</v>
      </c>
      <c r="O28" s="57">
        <v>2</v>
      </c>
      <c r="P28" s="56">
        <v>1.0405148765562355</v>
      </c>
      <c r="Q28" s="54"/>
      <c r="R28" s="61"/>
      <c r="S28" s="48"/>
      <c r="T28" s="54">
        <v>0.02783564814814815</v>
      </c>
      <c r="U28" s="61">
        <v>3</v>
      </c>
      <c r="V28" s="48">
        <v>1.0375323554788614</v>
      </c>
      <c r="W28" s="54">
        <v>0.027928240740740743</v>
      </c>
      <c r="X28" s="61">
        <v>2</v>
      </c>
      <c r="Y28" s="48">
        <v>1.0625275209158962</v>
      </c>
      <c r="Z28" s="124">
        <v>0.020300925925925927</v>
      </c>
      <c r="AA28" s="61">
        <v>3</v>
      </c>
      <c r="AB28" s="110">
        <v>1.091474797759801</v>
      </c>
      <c r="AC28" s="54">
        <v>0.03344907407407407</v>
      </c>
      <c r="AD28" s="57">
        <v>3</v>
      </c>
      <c r="AE28" s="56">
        <v>1.0613294160851998</v>
      </c>
      <c r="AF28" s="77">
        <v>0.021412037037037035</v>
      </c>
      <c r="AG28" s="57">
        <v>3</v>
      </c>
      <c r="AH28" s="56">
        <v>1.0181618051733623</v>
      </c>
      <c r="AI28" s="124">
        <v>0.02479166666666667</v>
      </c>
      <c r="AJ28" s="57">
        <v>3</v>
      </c>
      <c r="AK28" s="58">
        <f t="shared" si="6"/>
        <v>1.0500000000000003</v>
      </c>
      <c r="AL28" s="59">
        <v>0.02361111111111111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B28" s="1"/>
      <c r="BD28" s="1"/>
    </row>
    <row r="29" spans="1:56" ht="12">
      <c r="A29" s="51" t="s">
        <v>75</v>
      </c>
      <c r="B29" s="52" t="s">
        <v>25</v>
      </c>
      <c r="C29" s="53" t="s">
        <v>31</v>
      </c>
      <c r="D29" s="46" t="s">
        <v>69</v>
      </c>
      <c r="E29" s="47" t="s">
        <v>70</v>
      </c>
      <c r="F29" s="107">
        <v>4</v>
      </c>
      <c r="G29" s="136">
        <f t="shared" si="7"/>
        <v>1.052692872499196</v>
      </c>
      <c r="H29" s="115">
        <f>+SUM(IF(M29=0,0,1),IF(P29=0,0,1),IF(S29=0,0,1),IF(V29=0,0,1),IF(Y29=0,0,1),IF(AB29=0,0,1),IF(AE29=0,0,1))</f>
        <v>5</v>
      </c>
      <c r="I29" s="80">
        <f>+(M29+P29+S29+V29+Y29+AB29+AE29)/H29</f>
        <v>1.066156746427286</v>
      </c>
      <c r="J29" s="83">
        <f>+I29</f>
        <v>1.066156746427286</v>
      </c>
      <c r="K29" s="54"/>
      <c r="L29" s="55"/>
      <c r="M29" s="56"/>
      <c r="N29" s="54"/>
      <c r="O29" s="57"/>
      <c r="P29" s="56"/>
      <c r="Q29" s="54">
        <v>0.037696759259259256</v>
      </c>
      <c r="R29" s="61"/>
      <c r="S29" s="48">
        <v>1.042907460774896</v>
      </c>
      <c r="T29" s="54">
        <v>0.02694444444444444</v>
      </c>
      <c r="U29" s="61">
        <v>2</v>
      </c>
      <c r="V29" s="48">
        <v>1.004314063848145</v>
      </c>
      <c r="W29" s="54">
        <v>0.028587962962962964</v>
      </c>
      <c r="X29" s="61">
        <v>3</v>
      </c>
      <c r="Y29" s="48">
        <v>1.087626596213122</v>
      </c>
      <c r="Z29" s="124">
        <v>0.021875000000000002</v>
      </c>
      <c r="AA29" s="61">
        <v>4</v>
      </c>
      <c r="AB29" s="48">
        <v>1.1761045426260113</v>
      </c>
      <c r="AC29" s="54">
        <v>0.03214120370370371</v>
      </c>
      <c r="AD29" s="57">
        <v>2</v>
      </c>
      <c r="AE29" s="56">
        <v>1.0198310686742564</v>
      </c>
      <c r="AF29" s="77">
        <v>0.02107638888888889</v>
      </c>
      <c r="AG29" s="57">
        <v>2</v>
      </c>
      <c r="AH29" s="56">
        <v>1.0022014309301044</v>
      </c>
      <c r="AI29" s="124">
        <v>0.024259259259259258</v>
      </c>
      <c r="AJ29" s="57">
        <v>1</v>
      </c>
      <c r="AK29" s="58">
        <f t="shared" si="6"/>
        <v>1.0274509803921568</v>
      </c>
      <c r="AL29" s="59">
        <v>0.02361111111111111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B29" s="1"/>
      <c r="BD29" s="1"/>
    </row>
    <row r="30" spans="1:56" ht="12">
      <c r="A30" s="51" t="s">
        <v>33</v>
      </c>
      <c r="B30" s="52" t="s">
        <v>36</v>
      </c>
      <c r="C30" s="53" t="s">
        <v>37</v>
      </c>
      <c r="D30" s="46" t="s">
        <v>17</v>
      </c>
      <c r="E30" s="47" t="s">
        <v>18</v>
      </c>
      <c r="F30" s="107"/>
      <c r="G30" s="86"/>
      <c r="H30" s="66">
        <f>+SUM(IF(M30=0,0,1),IF(P30=0,0,1),IF(S30=0,0,1),IF(V30=0,0,1),IF(Y30=0,0,1),IF(AB30=0,0,1),IF(AE30=0,0,1))</f>
        <v>1</v>
      </c>
      <c r="I30" s="80">
        <f>+(M30+P30+S30+V30+Y30+AB30+AE30)/H30</f>
        <v>1</v>
      </c>
      <c r="J30" s="83">
        <f>+I30</f>
        <v>1</v>
      </c>
      <c r="K30" s="54"/>
      <c r="L30" s="55"/>
      <c r="M30" s="56"/>
      <c r="N30" s="54"/>
      <c r="O30" s="55"/>
      <c r="P30" s="56"/>
      <c r="Q30" s="54"/>
      <c r="R30" s="69"/>
      <c r="S30" s="48"/>
      <c r="T30" s="54"/>
      <c r="U30" s="69"/>
      <c r="V30" s="48"/>
      <c r="W30" s="54"/>
      <c r="X30" s="69"/>
      <c r="Y30" s="48"/>
      <c r="Z30" s="124"/>
      <c r="AA30" s="69"/>
      <c r="AB30" s="48"/>
      <c r="AC30" s="54">
        <v>0.031516203703703706</v>
      </c>
      <c r="AD30" s="55">
        <v>1</v>
      </c>
      <c r="AE30" s="56">
        <v>1</v>
      </c>
      <c r="AF30" s="77">
        <v>0.023252314814814812</v>
      </c>
      <c r="AG30" s="55">
        <v>6</v>
      </c>
      <c r="AH30" s="56">
        <v>1.105668684645019</v>
      </c>
      <c r="AI30" s="54"/>
      <c r="AJ30" s="55"/>
      <c r="AK30" s="58">
        <f t="shared" si="6"/>
        <v>1</v>
      </c>
      <c r="AL30" s="59">
        <v>0.02361111111111111</v>
      </c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B30" s="1"/>
      <c r="BD30" s="1"/>
    </row>
    <row r="31" spans="1:56" ht="12">
      <c r="A31" s="51" t="s">
        <v>33</v>
      </c>
      <c r="B31" s="52" t="s">
        <v>34</v>
      </c>
      <c r="C31" s="53" t="s">
        <v>35</v>
      </c>
      <c r="D31" s="46" t="s">
        <v>19</v>
      </c>
      <c r="E31" s="47" t="s">
        <v>20</v>
      </c>
      <c r="F31" s="107"/>
      <c r="G31" s="86"/>
      <c r="H31" s="66">
        <f t="shared" si="4"/>
        <v>0</v>
      </c>
      <c r="I31" s="80"/>
      <c r="J31" s="83"/>
      <c r="K31" s="54"/>
      <c r="L31" s="55"/>
      <c r="M31" s="56"/>
      <c r="N31" s="54"/>
      <c r="O31" s="55"/>
      <c r="P31" s="56"/>
      <c r="Q31" s="54"/>
      <c r="R31" s="69"/>
      <c r="S31" s="48"/>
      <c r="T31" s="54"/>
      <c r="U31" s="69"/>
      <c r="V31" s="48"/>
      <c r="W31" s="54"/>
      <c r="X31" s="69"/>
      <c r="Y31" s="48"/>
      <c r="Z31" s="124"/>
      <c r="AA31" s="69"/>
      <c r="AB31" s="48"/>
      <c r="AC31" s="54"/>
      <c r="AD31" s="55"/>
      <c r="AE31" s="56"/>
      <c r="AF31" s="77">
        <v>0.021030092592592597</v>
      </c>
      <c r="AG31" s="55">
        <v>1</v>
      </c>
      <c r="AH31" s="56">
        <v>1</v>
      </c>
      <c r="AI31" s="54"/>
      <c r="AJ31" s="55"/>
      <c r="AK31" s="58">
        <f t="shared" si="6"/>
        <v>1</v>
      </c>
      <c r="AL31" s="59">
        <v>0.02361111111111111</v>
      </c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B31" s="1"/>
      <c r="BD31" s="1"/>
    </row>
    <row r="32" spans="1:56" ht="12">
      <c r="A32" s="51" t="s">
        <v>33</v>
      </c>
      <c r="B32" s="52" t="s">
        <v>28</v>
      </c>
      <c r="C32" s="53" t="s">
        <v>27</v>
      </c>
      <c r="D32" s="46" t="s">
        <v>29</v>
      </c>
      <c r="E32" s="47" t="s">
        <v>30</v>
      </c>
      <c r="F32" s="107"/>
      <c r="G32" s="86"/>
      <c r="H32" s="66">
        <f t="shared" si="4"/>
        <v>1</v>
      </c>
      <c r="I32" s="80">
        <f t="shared" si="5"/>
        <v>1.1244950422328313</v>
      </c>
      <c r="J32" s="83">
        <f>+I32</f>
        <v>1.1244950422328313</v>
      </c>
      <c r="K32" s="54"/>
      <c r="L32" s="55"/>
      <c r="M32" s="56"/>
      <c r="N32" s="54"/>
      <c r="O32" s="57"/>
      <c r="P32" s="56"/>
      <c r="Q32" s="54"/>
      <c r="R32" s="61"/>
      <c r="S32" s="48"/>
      <c r="T32" s="54"/>
      <c r="U32" s="61"/>
      <c r="V32" s="48"/>
      <c r="W32" s="54"/>
      <c r="X32" s="61"/>
      <c r="Y32" s="48"/>
      <c r="Z32" s="124"/>
      <c r="AA32" s="61"/>
      <c r="AB32" s="48"/>
      <c r="AC32" s="54">
        <v>0.03543981481481481</v>
      </c>
      <c r="AD32" s="57">
        <v>4</v>
      </c>
      <c r="AE32" s="56">
        <v>1.1244950422328313</v>
      </c>
      <c r="AF32" s="77">
        <v>0.024027777777777776</v>
      </c>
      <c r="AG32" s="57">
        <v>7</v>
      </c>
      <c r="AH32" s="56">
        <v>1.1425426527242706</v>
      </c>
      <c r="AI32" s="54"/>
      <c r="AJ32" s="57"/>
      <c r="AK32" s="58">
        <f t="shared" si="6"/>
        <v>1</v>
      </c>
      <c r="AL32" s="59">
        <v>0.02361111111111111</v>
      </c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B32" s="1"/>
      <c r="BD32" s="1"/>
    </row>
    <row r="33" spans="1:56" ht="12.75" thickBot="1">
      <c r="A33" s="25" t="s">
        <v>33</v>
      </c>
      <c r="B33" s="26" t="s">
        <v>38</v>
      </c>
      <c r="C33" s="27" t="s">
        <v>26</v>
      </c>
      <c r="D33" s="28" t="s">
        <v>39</v>
      </c>
      <c r="E33" s="29" t="s">
        <v>40</v>
      </c>
      <c r="F33" s="114"/>
      <c r="G33" s="87"/>
      <c r="H33" s="67">
        <f t="shared" si="4"/>
        <v>1</v>
      </c>
      <c r="I33" s="81">
        <f t="shared" si="5"/>
        <v>1.2794711715020197</v>
      </c>
      <c r="J33" s="84">
        <f>+I33</f>
        <v>1.2794711715020197</v>
      </c>
      <c r="K33" s="31"/>
      <c r="L33" s="63"/>
      <c r="M33" s="30"/>
      <c r="N33" s="31"/>
      <c r="O33" s="32"/>
      <c r="P33" s="30"/>
      <c r="Q33" s="31"/>
      <c r="R33" s="60"/>
      <c r="S33" s="70"/>
      <c r="T33" s="31"/>
      <c r="U33" s="60"/>
      <c r="V33" s="70"/>
      <c r="W33" s="31"/>
      <c r="X33" s="60"/>
      <c r="Y33" s="70"/>
      <c r="Z33" s="127"/>
      <c r="AA33" s="60"/>
      <c r="AB33" s="70"/>
      <c r="AC33" s="31">
        <v>0.040324074074074075</v>
      </c>
      <c r="AD33" s="32">
        <v>5</v>
      </c>
      <c r="AE33" s="30">
        <v>1.2794711715020197</v>
      </c>
      <c r="AF33" s="78">
        <v>0.022835648148148147</v>
      </c>
      <c r="AG33" s="63">
        <v>5</v>
      </c>
      <c r="AH33" s="30">
        <v>1.085855806274078</v>
      </c>
      <c r="AI33" s="31"/>
      <c r="AJ33" s="63"/>
      <c r="AK33" s="33">
        <f t="shared" si="6"/>
        <v>1</v>
      </c>
      <c r="AL33" s="34">
        <v>0.02361111111111111</v>
      </c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B33" s="1"/>
      <c r="BD33" s="1"/>
    </row>
    <row r="35" ht="12.75" thickBot="1">
      <c r="A35" s="2" t="s">
        <v>77</v>
      </c>
    </row>
    <row r="36" spans="1:29" s="3" customFormat="1" ht="12.75" thickBot="1">
      <c r="A36" s="11" t="s">
        <v>0</v>
      </c>
      <c r="B36" s="12" t="s">
        <v>1</v>
      </c>
      <c r="C36" s="12" t="s">
        <v>2</v>
      </c>
      <c r="D36" s="13" t="s">
        <v>3</v>
      </c>
      <c r="E36" s="14" t="s">
        <v>4</v>
      </c>
      <c r="F36" s="113" t="s">
        <v>5</v>
      </c>
      <c r="G36" s="15" t="s">
        <v>6</v>
      </c>
      <c r="H36" s="64" t="s">
        <v>7</v>
      </c>
      <c r="I36" s="16" t="s">
        <v>79</v>
      </c>
      <c r="J36" s="17" t="s">
        <v>78</v>
      </c>
      <c r="K36" s="18" t="s">
        <v>44</v>
      </c>
      <c r="L36" s="19"/>
      <c r="M36" s="20"/>
      <c r="N36" s="21" t="s">
        <v>80</v>
      </c>
      <c r="O36" s="22"/>
      <c r="P36" s="88"/>
      <c r="Q36" s="22" t="s">
        <v>52</v>
      </c>
      <c r="R36" s="22"/>
      <c r="S36" s="23"/>
      <c r="T36" s="18" t="s">
        <v>41</v>
      </c>
      <c r="U36" s="19"/>
      <c r="V36" s="20"/>
      <c r="W36" s="74" t="s">
        <v>8</v>
      </c>
      <c r="X36" s="22"/>
      <c r="Y36" s="73"/>
      <c r="Z36" s="122" t="s">
        <v>10</v>
      </c>
      <c r="AA36" s="22"/>
      <c r="AB36" s="22"/>
      <c r="AC36" s="24" t="s">
        <v>9</v>
      </c>
    </row>
    <row r="37" spans="1:56" ht="12">
      <c r="A37" s="36" t="s">
        <v>66</v>
      </c>
      <c r="B37" s="117" t="s">
        <v>54</v>
      </c>
      <c r="C37" s="37" t="s">
        <v>55</v>
      </c>
      <c r="D37" s="38" t="s">
        <v>17</v>
      </c>
      <c r="E37" s="39" t="s">
        <v>18</v>
      </c>
      <c r="F37" s="106">
        <v>1</v>
      </c>
      <c r="G37" s="135">
        <f>+J37*75%+Y37*15%+AB37*10%</f>
        <v>1</v>
      </c>
      <c r="H37" s="108">
        <f aca="true" t="shared" si="8" ref="H37:H48">+SUM(IF(M37=0,0,1),IF(P37=0,0,1),IF(S37=0,0,1),IF(V37=0,0,1))</f>
        <v>4</v>
      </c>
      <c r="I37" s="79">
        <f aca="true" t="shared" si="9" ref="I37:I47">+(M37+P37+S37+V37)/H37</f>
        <v>1</v>
      </c>
      <c r="J37" s="82">
        <f>+((M37+P37+S37+V37)-MAX(M37,P37,S37,V37))/(+H37-1)</f>
        <v>1</v>
      </c>
      <c r="K37" s="41">
        <v>0.05413194444444445</v>
      </c>
      <c r="L37" s="42">
        <v>1</v>
      </c>
      <c r="M37" s="40">
        <v>1</v>
      </c>
      <c r="N37" s="41">
        <v>0.0358912037037037</v>
      </c>
      <c r="O37" s="71">
        <v>1</v>
      </c>
      <c r="P37" s="101">
        <v>1</v>
      </c>
      <c r="Q37" s="41">
        <v>0.049039351851851855</v>
      </c>
      <c r="R37" s="71">
        <v>1</v>
      </c>
      <c r="S37" s="44">
        <v>1</v>
      </c>
      <c r="T37" s="41">
        <v>0.09644675925925926</v>
      </c>
      <c r="U37" s="42">
        <v>1</v>
      </c>
      <c r="V37" s="40">
        <v>1</v>
      </c>
      <c r="W37" s="76">
        <v>0.026747685185185183</v>
      </c>
      <c r="X37" s="42">
        <v>1</v>
      </c>
      <c r="Y37" s="40">
        <v>1</v>
      </c>
      <c r="Z37" s="131">
        <v>0.013645833333333331</v>
      </c>
      <c r="AA37" s="132">
        <v>1</v>
      </c>
      <c r="AB37" s="120">
        <f aca="true" t="shared" si="10" ref="AB37:AB48">MAX(100%,Z37/AC37)</f>
        <v>1</v>
      </c>
      <c r="AC37" s="35">
        <v>0.01423611111111111</v>
      </c>
      <c r="AD37" s="1"/>
      <c r="AE37" s="1"/>
      <c r="AG37" s="1"/>
      <c r="AH37" s="1"/>
      <c r="AJ37" s="1"/>
      <c r="AK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B37" s="1"/>
      <c r="BD37" s="1"/>
    </row>
    <row r="38" spans="1:56" ht="12">
      <c r="A38" s="51" t="s">
        <v>67</v>
      </c>
      <c r="B38" s="89" t="s">
        <v>15</v>
      </c>
      <c r="C38" s="53" t="s">
        <v>16</v>
      </c>
      <c r="D38" s="46" t="s">
        <v>17</v>
      </c>
      <c r="E38" s="47" t="s">
        <v>18</v>
      </c>
      <c r="F38" s="107">
        <v>2</v>
      </c>
      <c r="G38" s="136">
        <f aca="true" t="shared" si="11" ref="G38:G46">+J38*75%+Y38*15%+AB38*10%</f>
        <v>1.1749430743314355</v>
      </c>
      <c r="H38" s="109">
        <f>+SUM(IF(M38=0,0,1),IF(P38=0,0,1),IF(S38=0,0,1),IF(V38=0,0,1))</f>
        <v>4</v>
      </c>
      <c r="I38" s="80">
        <f>+(M38+P38+S38+V38)/H38</f>
        <v>1.2082124999338442</v>
      </c>
      <c r="J38" s="83">
        <f>+((M38+P38+S38+V38)-MAX(M38,P38,S38,V38))/(+H38-1)</f>
        <v>1.1603319751908032</v>
      </c>
      <c r="K38" s="54">
        <v>0.05587962962962963</v>
      </c>
      <c r="L38" s="55">
        <v>1</v>
      </c>
      <c r="M38" s="56">
        <v>1.0322856531964935</v>
      </c>
      <c r="N38" s="54">
        <v>0.04565972222222223</v>
      </c>
      <c r="O38" s="90">
        <v>2</v>
      </c>
      <c r="P38" s="56">
        <v>1.272170267655595</v>
      </c>
      <c r="Q38" s="54">
        <v>0.05769675925925926</v>
      </c>
      <c r="R38" s="90">
        <v>2</v>
      </c>
      <c r="S38" s="91">
        <v>1.176540004720321</v>
      </c>
      <c r="T38" s="54">
        <v>0.13038194444444445</v>
      </c>
      <c r="U38" s="55">
        <v>5</v>
      </c>
      <c r="V38" s="56">
        <v>1.3518540741629665</v>
      </c>
      <c r="W38" s="77">
        <v>0.03141203703703704</v>
      </c>
      <c r="X38" s="55">
        <v>4</v>
      </c>
      <c r="Y38" s="56">
        <v>1.1743833838165296</v>
      </c>
      <c r="Z38" s="124">
        <v>0.018298611111111113</v>
      </c>
      <c r="AA38" s="55"/>
      <c r="AB38" s="58">
        <f t="shared" si="10"/>
        <v>1.2853658536585366</v>
      </c>
      <c r="AC38" s="59">
        <v>0.01423611111111111</v>
      </c>
      <c r="AD38" s="1"/>
      <c r="AE38" s="1"/>
      <c r="AG38" s="1"/>
      <c r="AH38" s="1"/>
      <c r="AJ38" s="1"/>
      <c r="AK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B38" s="1"/>
      <c r="BD38" s="1"/>
    </row>
    <row r="39" spans="1:56" ht="12">
      <c r="A39" s="51" t="s">
        <v>66</v>
      </c>
      <c r="B39" s="52" t="s">
        <v>56</v>
      </c>
      <c r="C39" s="53" t="s">
        <v>57</v>
      </c>
      <c r="D39" s="46" t="s">
        <v>58</v>
      </c>
      <c r="E39" s="47" t="s">
        <v>59</v>
      </c>
      <c r="F39" s="107"/>
      <c r="G39" s="86">
        <f t="shared" si="11"/>
        <v>1.1139810343603704</v>
      </c>
      <c r="H39" s="66">
        <f t="shared" si="8"/>
        <v>1</v>
      </c>
      <c r="I39" s="80">
        <f t="shared" si="9"/>
        <v>1.1306852274090964</v>
      </c>
      <c r="J39" s="83">
        <f>+I39</f>
        <v>1.1306852274090964</v>
      </c>
      <c r="K39" s="54"/>
      <c r="L39" s="57"/>
      <c r="M39" s="56"/>
      <c r="N39" s="54"/>
      <c r="O39" s="61"/>
      <c r="P39" s="102"/>
      <c r="Q39" s="54"/>
      <c r="R39" s="61"/>
      <c r="S39" s="48"/>
      <c r="T39" s="54">
        <v>0.10905092592592593</v>
      </c>
      <c r="U39" s="57">
        <v>2</v>
      </c>
      <c r="V39" s="56">
        <v>1.1306852274090964</v>
      </c>
      <c r="W39" s="77">
        <v>0.029594907407407407</v>
      </c>
      <c r="X39" s="57">
        <v>3</v>
      </c>
      <c r="Y39" s="56">
        <v>1.1064474253569883</v>
      </c>
      <c r="Z39" s="123"/>
      <c r="AA39" s="57"/>
      <c r="AB39" s="58">
        <f t="shared" si="10"/>
        <v>1</v>
      </c>
      <c r="AC39" s="59">
        <v>0.01423611111111111</v>
      </c>
      <c r="AD39" s="1"/>
      <c r="AE39" s="1"/>
      <c r="AG39" s="1"/>
      <c r="AH39" s="1"/>
      <c r="AJ39" s="1"/>
      <c r="AK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B39" s="1"/>
      <c r="BD39" s="1"/>
    </row>
    <row r="40" spans="1:56" ht="12">
      <c r="A40" s="51" t="s">
        <v>66</v>
      </c>
      <c r="B40" s="52" t="s">
        <v>64</v>
      </c>
      <c r="C40" s="53" t="s">
        <v>65</v>
      </c>
      <c r="D40" s="46" t="s">
        <v>23</v>
      </c>
      <c r="E40" s="47" t="s">
        <v>24</v>
      </c>
      <c r="F40" s="107"/>
      <c r="G40" s="86">
        <f t="shared" si="11"/>
        <v>1.1234867224212515</v>
      </c>
      <c r="H40" s="66">
        <f>+SUM(IF(M40=0,0,1),IF(P40=0,0,1),IF(S40=0,0,1),IF(V40=0,0,1))</f>
        <v>2</v>
      </c>
      <c r="I40" s="80">
        <f>+(M40+P40+S40+V40)/H40</f>
        <v>1.1622239873559024</v>
      </c>
      <c r="J40" s="83">
        <f>+I40</f>
        <v>1.1622239873559024</v>
      </c>
      <c r="K40" s="54">
        <v>0.06221064814814815</v>
      </c>
      <c r="L40" s="57">
        <v>3</v>
      </c>
      <c r="M40" s="56">
        <v>1.149240966431473</v>
      </c>
      <c r="N40" s="54"/>
      <c r="O40" s="61"/>
      <c r="P40" s="102"/>
      <c r="Q40" s="54"/>
      <c r="R40" s="61"/>
      <c r="S40" s="48"/>
      <c r="T40" s="54">
        <v>0.11334490740740742</v>
      </c>
      <c r="U40" s="57">
        <v>3</v>
      </c>
      <c r="V40" s="56">
        <v>1.1752070082803314</v>
      </c>
      <c r="W40" s="77">
        <v>0.02695601851851852</v>
      </c>
      <c r="X40" s="57">
        <v>2</v>
      </c>
      <c r="Y40" s="56">
        <v>1.007788836001731</v>
      </c>
      <c r="Z40" s="124">
        <v>0.014328703703703703</v>
      </c>
      <c r="AA40" s="57">
        <v>2</v>
      </c>
      <c r="AB40" s="58">
        <f t="shared" si="10"/>
        <v>1.0065040650406503</v>
      </c>
      <c r="AC40" s="59">
        <v>0.01423611111111111</v>
      </c>
      <c r="AD40" s="1"/>
      <c r="AE40" s="1"/>
      <c r="AG40" s="1"/>
      <c r="AH40" s="1"/>
      <c r="AJ40" s="1"/>
      <c r="AK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B40" s="1"/>
      <c r="BD40" s="1"/>
    </row>
    <row r="41" spans="1:56" ht="12">
      <c r="A41" s="51" t="s">
        <v>66</v>
      </c>
      <c r="B41" s="52" t="s">
        <v>62</v>
      </c>
      <c r="C41" s="53" t="s">
        <v>63</v>
      </c>
      <c r="D41" s="46" t="s">
        <v>21</v>
      </c>
      <c r="E41" s="47" t="s">
        <v>22</v>
      </c>
      <c r="F41" s="107"/>
      <c r="G41" s="86">
        <f t="shared" si="11"/>
        <v>1.2356733951089738</v>
      </c>
      <c r="H41" s="66">
        <f t="shared" si="8"/>
        <v>2</v>
      </c>
      <c r="I41" s="80">
        <f t="shared" si="9"/>
        <v>1.2707002544911803</v>
      </c>
      <c r="J41" s="83">
        <f>+I41</f>
        <v>1.2707002544911803</v>
      </c>
      <c r="K41" s="54"/>
      <c r="L41" s="57"/>
      <c r="M41" s="56"/>
      <c r="N41" s="54"/>
      <c r="O41" s="61"/>
      <c r="P41" s="102"/>
      <c r="Q41" s="54">
        <v>0.06104166666666667</v>
      </c>
      <c r="R41" s="61">
        <v>3</v>
      </c>
      <c r="S41" s="48">
        <v>1.2447486429077177</v>
      </c>
      <c r="T41" s="54">
        <v>0.1250578703703704</v>
      </c>
      <c r="U41" s="57">
        <v>4</v>
      </c>
      <c r="V41" s="56">
        <v>1.2966518660746431</v>
      </c>
      <c r="W41" s="77">
        <v>0.03256944444444444</v>
      </c>
      <c r="X41" s="57">
        <v>6</v>
      </c>
      <c r="Y41" s="56">
        <v>1.2176546949372566</v>
      </c>
      <c r="Z41" s="123"/>
      <c r="AA41" s="57"/>
      <c r="AB41" s="58">
        <f t="shared" si="10"/>
        <v>1</v>
      </c>
      <c r="AC41" s="59">
        <v>0.01423611111111111</v>
      </c>
      <c r="AD41" s="1"/>
      <c r="AE41" s="1"/>
      <c r="AG41" s="1"/>
      <c r="AH41" s="1"/>
      <c r="AJ41" s="1"/>
      <c r="AK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B41" s="1"/>
      <c r="BD41" s="1"/>
    </row>
    <row r="42" spans="1:56" ht="12.75" thickBot="1">
      <c r="A42" s="25" t="s">
        <v>66</v>
      </c>
      <c r="B42" s="26" t="s">
        <v>60</v>
      </c>
      <c r="C42" s="27" t="s">
        <v>61</v>
      </c>
      <c r="D42" s="28" t="s">
        <v>11</v>
      </c>
      <c r="E42" s="29" t="s">
        <v>12</v>
      </c>
      <c r="F42" s="114"/>
      <c r="G42" s="87">
        <f t="shared" si="11"/>
        <v>1.49316225266925</v>
      </c>
      <c r="H42" s="67">
        <f t="shared" si="8"/>
        <v>1</v>
      </c>
      <c r="I42" s="81">
        <f t="shared" si="9"/>
        <v>1.5738629545181808</v>
      </c>
      <c r="J42" s="84">
        <f>+I42</f>
        <v>1.5738629545181808</v>
      </c>
      <c r="K42" s="31"/>
      <c r="L42" s="32"/>
      <c r="M42" s="30"/>
      <c r="N42" s="31"/>
      <c r="O42" s="72"/>
      <c r="P42" s="103"/>
      <c r="Q42" s="31"/>
      <c r="R42" s="72"/>
      <c r="S42" s="70"/>
      <c r="T42" s="31">
        <v>0.1517939814814815</v>
      </c>
      <c r="U42" s="32">
        <v>7</v>
      </c>
      <c r="V42" s="30">
        <v>1.5738629545181808</v>
      </c>
      <c r="W42" s="78">
        <v>0.037939814814814815</v>
      </c>
      <c r="X42" s="32">
        <v>7</v>
      </c>
      <c r="Y42" s="30">
        <v>1.4184335785374298</v>
      </c>
      <c r="Z42" s="125"/>
      <c r="AA42" s="32"/>
      <c r="AB42" s="33">
        <f t="shared" si="10"/>
        <v>1</v>
      </c>
      <c r="AC42" s="34">
        <v>0.01423611111111111</v>
      </c>
      <c r="AD42" s="1"/>
      <c r="AE42" s="1"/>
      <c r="AG42" s="1"/>
      <c r="AH42" s="1"/>
      <c r="AJ42" s="1"/>
      <c r="AK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B42" s="1"/>
      <c r="BD42" s="1"/>
    </row>
    <row r="43" spans="1:56" ht="12">
      <c r="A43" s="36" t="s">
        <v>75</v>
      </c>
      <c r="B43" s="117" t="s">
        <v>68</v>
      </c>
      <c r="C43" s="37" t="s">
        <v>32</v>
      </c>
      <c r="D43" s="38" t="s">
        <v>17</v>
      </c>
      <c r="E43" s="39" t="s">
        <v>18</v>
      </c>
      <c r="F43" s="106">
        <v>1</v>
      </c>
      <c r="G43" s="85"/>
      <c r="H43" s="65">
        <f t="shared" si="8"/>
        <v>1</v>
      </c>
      <c r="I43" s="79">
        <f t="shared" si="9"/>
        <v>1</v>
      </c>
      <c r="J43" s="82"/>
      <c r="K43" s="41"/>
      <c r="L43" s="42"/>
      <c r="M43" s="40"/>
      <c r="N43" s="41"/>
      <c r="O43" s="71"/>
      <c r="P43" s="44"/>
      <c r="Q43" s="41">
        <v>0.05182870370370371</v>
      </c>
      <c r="R43" s="71">
        <v>1</v>
      </c>
      <c r="S43" s="44">
        <v>1</v>
      </c>
      <c r="T43" s="41"/>
      <c r="U43" s="42"/>
      <c r="V43" s="40"/>
      <c r="W43" s="76"/>
      <c r="X43" s="42"/>
      <c r="Y43" s="40"/>
      <c r="Z43" s="126"/>
      <c r="AA43" s="42"/>
      <c r="AB43" s="45">
        <f t="shared" si="10"/>
        <v>1</v>
      </c>
      <c r="AC43" s="35">
        <v>0.02361111111111111</v>
      </c>
      <c r="AD43" s="1"/>
      <c r="AE43" s="1"/>
      <c r="AG43" s="1"/>
      <c r="AH43" s="1"/>
      <c r="AJ43" s="1"/>
      <c r="AK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B43" s="1"/>
      <c r="BD43" s="1"/>
    </row>
    <row r="44" spans="1:56" ht="12">
      <c r="A44" s="51" t="s">
        <v>75</v>
      </c>
      <c r="B44" s="118" t="s">
        <v>73</v>
      </c>
      <c r="C44" s="53" t="s">
        <v>74</v>
      </c>
      <c r="D44" s="46" t="s">
        <v>17</v>
      </c>
      <c r="E44" s="47" t="s">
        <v>18</v>
      </c>
      <c r="F44" s="107">
        <v>2</v>
      </c>
      <c r="G44" s="136">
        <f t="shared" si="11"/>
        <v>1.0338904126490351</v>
      </c>
      <c r="H44" s="115">
        <f>+SUM(IF(M44=0,0,1),IF(P44=0,0,1),IF(S44=0,0,1),IF(V44=0,0,1))</f>
        <v>3</v>
      </c>
      <c r="I44" s="80">
        <f>+(M44+P44+S44+V44)/H44</f>
        <v>1.023817521971411</v>
      </c>
      <c r="J44" s="83">
        <f>+I44</f>
        <v>1.023817521971411</v>
      </c>
      <c r="K44" s="54">
        <v>0.05484953703703704</v>
      </c>
      <c r="L44" s="57">
        <v>1</v>
      </c>
      <c r="M44" s="56">
        <v>1</v>
      </c>
      <c r="N44" s="54">
        <v>0.036041666666666666</v>
      </c>
      <c r="O44" s="61">
        <v>2</v>
      </c>
      <c r="P44" s="48">
        <v>1.0209836065573772</v>
      </c>
      <c r="Q44" s="54">
        <v>0.054444444444444455</v>
      </c>
      <c r="R44" s="61">
        <v>2</v>
      </c>
      <c r="S44" s="48">
        <v>1.050468959356856</v>
      </c>
      <c r="T44" s="54"/>
      <c r="U44" s="57"/>
      <c r="V44" s="56"/>
      <c r="W44" s="77">
        <v>0.03424768518518519</v>
      </c>
      <c r="X44" s="57">
        <v>3</v>
      </c>
      <c r="Y44" s="56">
        <v>1.076783114992722</v>
      </c>
      <c r="Z44" s="124">
        <v>0.024675925925925924</v>
      </c>
      <c r="AA44" s="57">
        <v>2</v>
      </c>
      <c r="AB44" s="58">
        <f t="shared" si="10"/>
        <v>1.0450980392156861</v>
      </c>
      <c r="AC44" s="59">
        <v>0.02361111111111111</v>
      </c>
      <c r="AD44" s="1"/>
      <c r="AE44" s="1"/>
      <c r="AG44" s="1"/>
      <c r="AH44" s="1"/>
      <c r="AJ44" s="1"/>
      <c r="AK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B44" s="1"/>
      <c r="BD44" s="1"/>
    </row>
    <row r="45" spans="1:56" ht="12">
      <c r="A45" s="51" t="s">
        <v>75</v>
      </c>
      <c r="B45" s="52" t="s">
        <v>25</v>
      </c>
      <c r="C45" s="53" t="s">
        <v>31</v>
      </c>
      <c r="D45" s="46" t="s">
        <v>69</v>
      </c>
      <c r="E45" s="47" t="s">
        <v>70</v>
      </c>
      <c r="F45" s="107">
        <v>3</v>
      </c>
      <c r="G45" s="136">
        <f t="shared" si="11"/>
        <v>1.0449529045101957</v>
      </c>
      <c r="H45" s="115">
        <f t="shared" si="8"/>
        <v>3</v>
      </c>
      <c r="I45" s="80">
        <f t="shared" si="9"/>
        <v>1.0562770752946402</v>
      </c>
      <c r="J45" s="83">
        <f>+I45</f>
        <v>1.0562770752946402</v>
      </c>
      <c r="K45" s="54"/>
      <c r="L45" s="57"/>
      <c r="M45" s="56"/>
      <c r="N45" s="54">
        <v>0.03802083333333333</v>
      </c>
      <c r="O45" s="61">
        <v>3</v>
      </c>
      <c r="P45" s="48">
        <v>1.0770491803278688</v>
      </c>
      <c r="Q45" s="54">
        <v>0.05658564814814815</v>
      </c>
      <c r="R45" s="61">
        <v>3</v>
      </c>
      <c r="S45" s="48">
        <v>1.0917820455560516</v>
      </c>
      <c r="T45" s="54">
        <v>0.10660879629629631</v>
      </c>
      <c r="U45" s="57">
        <v>1</v>
      </c>
      <c r="V45" s="56">
        <v>1</v>
      </c>
      <c r="W45" s="77">
        <v>0.03180555555555555</v>
      </c>
      <c r="X45" s="57">
        <v>1</v>
      </c>
      <c r="Y45" s="56">
        <v>1</v>
      </c>
      <c r="Z45" s="124">
        <v>0.024259259259259258</v>
      </c>
      <c r="AA45" s="57">
        <v>1</v>
      </c>
      <c r="AB45" s="58">
        <f t="shared" si="10"/>
        <v>1.0274509803921568</v>
      </c>
      <c r="AC45" s="59">
        <v>0.02361111111111111</v>
      </c>
      <c r="AD45" s="1"/>
      <c r="AE45" s="1"/>
      <c r="AG45" s="1"/>
      <c r="AH45" s="1"/>
      <c r="AJ45" s="1"/>
      <c r="AK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B45" s="1"/>
      <c r="BD45" s="1"/>
    </row>
    <row r="46" spans="1:56" ht="12">
      <c r="A46" s="51" t="s">
        <v>75</v>
      </c>
      <c r="B46" s="52" t="s">
        <v>71</v>
      </c>
      <c r="C46" s="53" t="s">
        <v>72</v>
      </c>
      <c r="D46" s="46" t="s">
        <v>13</v>
      </c>
      <c r="E46" s="47" t="s">
        <v>14</v>
      </c>
      <c r="F46" s="107"/>
      <c r="G46" s="86"/>
      <c r="H46" s="109">
        <f>+SUM(IF(M46=0,0,1),IF(P46=0,0,1),IF(S46=0,0,1),IF(V46=0,0,1))</f>
        <v>4</v>
      </c>
      <c r="I46" s="80">
        <f>+(M46+P46+S46+V46)/H46</f>
        <v>1.0720288704184604</v>
      </c>
      <c r="J46" s="83">
        <f>+((M46+P46+S46+V46)-MAX(M46,P46,S46,V46))/(+H46-1)</f>
        <v>1.0285232341026844</v>
      </c>
      <c r="K46" s="54">
        <v>0.05707175925925926</v>
      </c>
      <c r="L46" s="57">
        <v>2</v>
      </c>
      <c r="M46" s="56">
        <v>1.0405148765562355</v>
      </c>
      <c r="N46" s="92">
        <v>0.03530092592592592</v>
      </c>
      <c r="O46" s="95">
        <v>1</v>
      </c>
      <c r="P46" s="96">
        <v>1</v>
      </c>
      <c r="Q46" s="92">
        <v>0.06232638888888889</v>
      </c>
      <c r="R46" s="95">
        <v>5</v>
      </c>
      <c r="S46" s="110">
        <v>1.202545779365788</v>
      </c>
      <c r="T46" s="92">
        <v>0.11141203703703705</v>
      </c>
      <c r="U46" s="94">
        <v>2</v>
      </c>
      <c r="V46" s="93">
        <v>1.0450548257518184</v>
      </c>
      <c r="W46" s="97"/>
      <c r="X46" s="94"/>
      <c r="Y46" s="93"/>
      <c r="Z46" s="124">
        <v>0.02479166666666667</v>
      </c>
      <c r="AA46" s="94">
        <v>3</v>
      </c>
      <c r="AB46" s="58">
        <f t="shared" si="10"/>
        <v>1.0500000000000003</v>
      </c>
      <c r="AC46" s="59">
        <v>0.02361111111111111</v>
      </c>
      <c r="AD46" s="1"/>
      <c r="AE46" s="1"/>
      <c r="AG46" s="1"/>
      <c r="AH46" s="1"/>
      <c r="AJ46" s="1"/>
      <c r="AK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B46" s="1"/>
      <c r="BD46" s="1"/>
    </row>
    <row r="47" spans="1:56" ht="12">
      <c r="A47" s="51" t="s">
        <v>33</v>
      </c>
      <c r="B47" s="52" t="s">
        <v>36</v>
      </c>
      <c r="C47" s="53" t="s">
        <v>37</v>
      </c>
      <c r="D47" s="46" t="s">
        <v>17</v>
      </c>
      <c r="E47" s="47" t="s">
        <v>18</v>
      </c>
      <c r="F47" s="107"/>
      <c r="G47" s="86" t="s">
        <v>82</v>
      </c>
      <c r="H47" s="66">
        <f t="shared" si="8"/>
        <v>2</v>
      </c>
      <c r="I47" s="80">
        <f t="shared" si="9"/>
        <v>1.1700554990152219</v>
      </c>
      <c r="J47" s="83">
        <f>+I47</f>
        <v>1.1700554990152219</v>
      </c>
      <c r="K47" s="54"/>
      <c r="L47" s="57"/>
      <c r="M47" s="56"/>
      <c r="N47" s="92">
        <v>0.04148148148148148</v>
      </c>
      <c r="O47" s="95">
        <v>4</v>
      </c>
      <c r="P47" s="48">
        <v>1.1750819672131148</v>
      </c>
      <c r="Q47" s="92">
        <v>0.060381944444444446</v>
      </c>
      <c r="R47" s="95">
        <v>4</v>
      </c>
      <c r="S47" s="48">
        <v>1.165029030817329</v>
      </c>
      <c r="T47" s="92"/>
      <c r="U47" s="94"/>
      <c r="V47" s="93"/>
      <c r="W47" s="97"/>
      <c r="X47" s="94"/>
      <c r="Y47" s="93"/>
      <c r="Z47" s="130"/>
      <c r="AA47" s="94"/>
      <c r="AB47" s="58">
        <f t="shared" si="10"/>
        <v>1</v>
      </c>
      <c r="AC47" s="59">
        <v>0.02361111111111111</v>
      </c>
      <c r="AD47" s="1"/>
      <c r="AE47" s="1"/>
      <c r="AG47" s="1"/>
      <c r="AH47" s="1"/>
      <c r="AJ47" s="1"/>
      <c r="AK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B47" s="1"/>
      <c r="BD47" s="1"/>
    </row>
    <row r="48" spans="1:56" ht="12.75" thickBot="1">
      <c r="A48" s="25" t="s">
        <v>33</v>
      </c>
      <c r="B48" s="26" t="s">
        <v>34</v>
      </c>
      <c r="C48" s="27" t="s">
        <v>35</v>
      </c>
      <c r="D48" s="28" t="s">
        <v>19</v>
      </c>
      <c r="E48" s="29" t="s">
        <v>20</v>
      </c>
      <c r="F48" s="114"/>
      <c r="G48" s="87"/>
      <c r="H48" s="67">
        <f t="shared" si="8"/>
        <v>0</v>
      </c>
      <c r="I48" s="81"/>
      <c r="J48" s="84"/>
      <c r="K48" s="31"/>
      <c r="L48" s="63"/>
      <c r="M48" s="30"/>
      <c r="N48" s="31"/>
      <c r="O48" s="60"/>
      <c r="P48" s="70"/>
      <c r="Q48" s="31"/>
      <c r="R48" s="60"/>
      <c r="S48" s="70"/>
      <c r="T48" s="31"/>
      <c r="U48" s="63"/>
      <c r="V48" s="30"/>
      <c r="W48" s="78">
        <v>0.03239583333333333</v>
      </c>
      <c r="X48" s="63">
        <v>2</v>
      </c>
      <c r="Y48" s="30">
        <v>1.0185589519650655</v>
      </c>
      <c r="Z48" s="127"/>
      <c r="AA48" s="63"/>
      <c r="AB48" s="33">
        <f t="shared" si="10"/>
        <v>1</v>
      </c>
      <c r="AC48" s="34">
        <v>0.02361111111111111</v>
      </c>
      <c r="AD48" s="1"/>
      <c r="AE48" s="1"/>
      <c r="AG48" s="1"/>
      <c r="AH48" s="1"/>
      <c r="AJ48" s="1"/>
      <c r="AK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B48" s="1"/>
      <c r="BD48" s="1"/>
    </row>
  </sheetData>
  <sheetProtection/>
  <printOptions/>
  <pageMargins left="0.2" right="0.2" top="0.17" bottom="0.16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Andrei-HP</cp:lastModifiedBy>
  <cp:lastPrinted>2012-05-14T08:26:45Z</cp:lastPrinted>
  <dcterms:created xsi:type="dcterms:W3CDTF">2011-05-11T04:38:17Z</dcterms:created>
  <dcterms:modified xsi:type="dcterms:W3CDTF">2012-06-26T13:10:06Z</dcterms:modified>
  <cp:category/>
  <cp:version/>
  <cp:contentType/>
  <cp:contentStatus/>
</cp:coreProperties>
</file>